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80" windowWidth="20748" windowHeight="12420" firstSheet="3" activeTab="4"/>
  </bookViews>
  <sheets>
    <sheet name="PL 1 TH chung" sheetId="10" state="hidden" r:id="rId1"/>
    <sheet name="foxz" sheetId="14" state="veryHidden" r:id="rId2"/>
    <sheet name="PL 3a CT30a" sheetId="5" state="hidden" r:id="rId3"/>
    <sheet name="PB1" sheetId="15" r:id="rId4"/>
    <sheet name="PB2" sheetId="3" r:id="rId5"/>
  </sheets>
  <definedNames>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T">#REF!</definedName>
    <definedName name="_">#N/A</definedName>
    <definedName name="__a1" hidden="1">{"'Sheet1'!$L$16"}</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an1">#REF!</definedName>
    <definedName name="__ban2" hidden="1">{"'Sheet1'!$L$16"}</definedName>
    <definedName name="__bat1">#REF!</definedName>
    <definedName name="__boi1">#REF!</definedName>
    <definedName name="__boi2">#REF!</definedName>
    <definedName name="__btc20">#REF!</definedName>
    <definedName name="__btc30">#REF!</definedName>
    <definedName name="__btc35">#REF!</definedName>
    <definedName name="__btm150">#REF!</definedName>
    <definedName name="__btM200">#REF!</definedName>
    <definedName name="__btM300">#REF!</definedName>
    <definedName name="__BTM50">#REF!</definedName>
    <definedName name="__cat5">#REF!</definedName>
    <definedName name="__cpd1">#REF!</definedName>
    <definedName name="__cpd2">#REF!</definedName>
    <definedName name="__CVC1">#REF!</definedName>
    <definedName name="__dai1">#REF!</definedName>
    <definedName name="__dai2">#REF!</definedName>
    <definedName name="__dai3">#REF!</definedName>
    <definedName name="__dai4">#REF!</definedName>
    <definedName name="__dai5">#REF!</definedName>
    <definedName name="__dai6">#REF!</definedName>
    <definedName name="__dam18">#REF!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E99999">#REF!</definedName>
    <definedName name="__ech2">#REF!</definedName>
    <definedName name="__FIL2">#REF!</definedName>
    <definedName name="__gis150">#REF!</definedName>
    <definedName name="__h1" hidden="1">{"'Sheet1'!$L$16"}</definedName>
    <definedName name="__H500866">#REF!</definedName>
    <definedName name="__han23">#REF!</definedName>
    <definedName name="__hau1">#REF!</definedName>
    <definedName name="__hau12">#REF!</definedName>
    <definedName name="__hau2">#REF!</definedName>
    <definedName name="__hom2">#REF!</definedName>
    <definedName name="__hsm2">1.1289</definedName>
    <definedName name="__hso2">#REF!</definedName>
    <definedName name="__hu1" hidden="1">{"'Sheet1'!$L$16"}</definedName>
    <definedName name="__hu2" hidden="1">{"'Sheet1'!$L$16"}</definedName>
    <definedName name="__hu5" hidden="1">{"'Sheet1'!$L$16"}</definedName>
    <definedName name="__hu6" hidden="1">{"'Sheet1'!$L$16"}</definedName>
    <definedName name="__hvk1">#REF!</definedName>
    <definedName name="__hvk2">#REF!</definedName>
    <definedName name="__hvk3">#REF!</definedName>
    <definedName name="__isc1">0.035</definedName>
    <definedName name="__isc2">0.02</definedName>
    <definedName name="__isc3">0.054</definedName>
    <definedName name="__JK4">#REF!</definedName>
    <definedName name="__KH08" hidden="1">{#N/A,#N/A,FALSE,"Chi tiÆt"}</definedName>
    <definedName name="__kl1">#REF!</definedName>
    <definedName name="__KL2">#REF!</definedName>
    <definedName name="__KL3">#REF!</definedName>
    <definedName name="__KL4">#REF!</definedName>
    <definedName name="__KL5">#REF!</definedName>
    <definedName name="__KL6">#REF!</definedName>
    <definedName name="__KL7">#REF!</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kn12">#REF!</definedName>
    <definedName name="__lap1">#REF!</definedName>
    <definedName name="__lap2">#REF!</definedName>
    <definedName name="__lop16">#REF!</definedName>
    <definedName name="__lop25">#REF!</definedName>
    <definedName name="__lop9">#REF!</definedName>
    <definedName name="__lu85">#REF!</definedName>
    <definedName name="__M36" hidden="1">{"'Sheet1'!$L$16"}</definedName>
    <definedName name="__ma1">#REF!</definedName>
    <definedName name="__ma10">#REF!</definedName>
    <definedName name="__ma2">#REF!</definedName>
    <definedName name="__ma3">#REF!</definedName>
    <definedName name="__ma4">#REF!</definedName>
    <definedName name="__ma5">#REF!</definedName>
    <definedName name="__ma6">#REF!</definedName>
    <definedName name="__ma7">#REF!</definedName>
    <definedName name="__ma8">#REF!</definedName>
    <definedName name="__ma9">#REF!</definedName>
    <definedName name="__MAC12">#REF!</definedName>
    <definedName name="__MAC46">#REF!</definedName>
    <definedName name="__may2">#REF!</definedName>
    <definedName name="__may3">#REF!</definedName>
    <definedName name="__MDL1">#REF!</definedName>
    <definedName name="__Mgh2">#REF!</definedName>
    <definedName name="__mh1">#REF!</definedName>
    <definedName name="__Mh2">#REF!</definedName>
    <definedName name="__mh3">#REF!</definedName>
    <definedName name="__mh4">#REF!</definedName>
    <definedName name="__mix6">#REF!</definedName>
    <definedName name="__msl100">#REF!</definedName>
    <definedName name="__msl200">#REF!</definedName>
    <definedName name="__msl250">#REF!</definedName>
    <definedName name="__msl300">#REF!</definedName>
    <definedName name="__msl400">#REF!</definedName>
    <definedName name="__msl800">#REF!</definedName>
    <definedName name="__mt2">#REF!</definedName>
    <definedName name="__mt3">#REF!</definedName>
    <definedName name="__mt4">#REF!</definedName>
    <definedName name="__mt5">#REF!</definedName>
    <definedName name="__mt6">#REF!</definedName>
    <definedName name="__mt7">#REF!</definedName>
    <definedName name="__mt8">#REF!</definedName>
    <definedName name="__mui100">#REF!</definedName>
    <definedName name="__mui105">#REF!</definedName>
    <definedName name="__mui108">#REF!</definedName>
    <definedName name="__mui130">#REF!</definedName>
    <definedName name="__mui140">#REF!</definedName>
    <definedName name="__mui160">#REF!</definedName>
    <definedName name="__mui180">#REF!</definedName>
    <definedName name="__mui250">#REF!</definedName>
    <definedName name="__mui271">#REF!</definedName>
    <definedName name="__mui320">#REF!</definedName>
    <definedName name="__mui45">#REF!</definedName>
    <definedName name="__mui50">#REF!</definedName>
    <definedName name="__mui54">#REF!</definedName>
    <definedName name="__mui65">#REF!</definedName>
    <definedName name="__mui75">#REF!</definedName>
    <definedName name="__mui80">#REF!</definedName>
    <definedName name="__mx1">#REF!</definedName>
    <definedName name="__mx2">#REF!</definedName>
    <definedName name="__mx3">#REF!</definedName>
    <definedName name="__mx4">#REF!</definedName>
    <definedName name="__nc1">#REF!</definedName>
    <definedName name="__nc10">#REF!</definedName>
    <definedName name="__nc151">#REF!</definedName>
    <definedName name="__nc6">#REF!</definedName>
    <definedName name="__nc7">#REF!</definedName>
    <definedName name="__nc8">#REF!</definedName>
    <definedName name="__nc9">#REF!</definedName>
    <definedName name="__NCL100">#REF!</definedName>
    <definedName name="__NCL200">#REF!</definedName>
    <definedName name="__NCL250">#REF!</definedName>
    <definedName name="__nct2">#REF!</definedName>
    <definedName name="__nct3">#REF!</definedName>
    <definedName name="__nct4">#REF!</definedName>
    <definedName name="__nct5">#REF!</definedName>
    <definedName name="__nct6">#REF!</definedName>
    <definedName name="__nct7">#REF!</definedName>
    <definedName name="__nct8">#REF!</definedName>
    <definedName name="__NET2">#REF!</definedName>
    <definedName name="__nin190">#REF!</definedName>
    <definedName name="__off1">#REF!</definedName>
    <definedName name="__oto12">#REF!</definedName>
    <definedName name="__oto5">#REF!</definedName>
    <definedName name="__oto7">#REF!</definedName>
    <definedName name="__PA3" hidden="1">{"'Sheet1'!$L$16"}</definedName>
    <definedName name="__pb30">#REF!</definedName>
    <definedName name="__pb80">#REF!</definedName>
    <definedName name="__Ph30">#REF!</definedName>
    <definedName name="__phi10">#REF!</definedName>
    <definedName name="__phi1000">#REF!</definedName>
    <definedName name="__phi12">#REF!</definedName>
    <definedName name="__phi14">#REF!</definedName>
    <definedName name="__phi1500">#REF!</definedName>
    <definedName name="__phi16">#REF!</definedName>
    <definedName name="__phi18">#REF!</definedName>
    <definedName name="__phi20">#REF!</definedName>
    <definedName name="__phi2000">#REF!</definedName>
    <definedName name="__phi22">#REF!</definedName>
    <definedName name="__phi25">#REF!</definedName>
    <definedName name="__phi28">#REF!</definedName>
    <definedName name="__phi50">#REF!</definedName>
    <definedName name="__phi6">#REF!</definedName>
    <definedName name="__phi750">#REF!</definedName>
    <definedName name="__phi8">#REF!</definedName>
    <definedName name="__PL1">#REF!</definedName>
    <definedName name="__PL2">#REF!</definedName>
    <definedName name="__Pl5">#REF!</definedName>
    <definedName name="__PXB80">#REF!</definedName>
    <definedName name="__qa7">#REF!</definedName>
    <definedName name="__qh1">#REF!</definedName>
    <definedName name="__qh2">#REF!</definedName>
    <definedName name="__qh3">#REF!</definedName>
    <definedName name="__qH30">#REF!</definedName>
    <definedName name="__qh4">#REF!</definedName>
    <definedName name="__qt1">#REF!</definedName>
    <definedName name="__qt2">#REF!</definedName>
    <definedName name="__qx1">#REF!</definedName>
    <definedName name="__qx2">#REF!</definedName>
    <definedName name="__qx3">#REF!</definedName>
    <definedName name="__qx4">#REF!</definedName>
    <definedName name="__qXB80">#REF!</definedName>
    <definedName name="__RF3">#REF!</definedName>
    <definedName name="__rp95">#REF!</definedName>
    <definedName name="__rt1">#REF!</definedName>
    <definedName name="__san108">#REF!</definedName>
    <definedName name="__Sat27">#REF!</definedName>
    <definedName name="__Sat6">#REF!</definedName>
    <definedName name="__sc1">#REF!</definedName>
    <definedName name="__SC2">#REF!</definedName>
    <definedName name="__sc3">#REF!</definedName>
    <definedName name="__Sdd24">#REF!</definedName>
    <definedName name="__Sdd33">#REF!</definedName>
    <definedName name="__Sdh24">#REF!</definedName>
    <definedName name="__Sdh33">#REF!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1517">#REF!</definedName>
    <definedName name="__so1717">#REF!</definedName>
    <definedName name="__SOC10">0.3456</definedName>
    <definedName name="__SOC8">0.2827</definedName>
    <definedName name="__Sta1">531.877</definedName>
    <definedName name="__Sta2">561.952</definedName>
    <definedName name="__Sta3">712.202</definedName>
    <definedName name="__Sta4">762.202</definedName>
    <definedName name="__Stb24">#REF!</definedName>
    <definedName name="__Stb33">#REF!</definedName>
    <definedName name="__sua20">#REF!</definedName>
    <definedName name="__sua30">#REF!</definedName>
    <definedName name="__ta1">#REF!</definedName>
    <definedName name="__ta2">#REF!</definedName>
    <definedName name="__ta3">#REF!</definedName>
    <definedName name="__ta4">#REF!</definedName>
    <definedName name="__ta5">#REF!</definedName>
    <definedName name="__ta6">#REF!</definedName>
    <definedName name="__TB1">#REF!</definedName>
    <definedName name="__tb2">#REF!</definedName>
    <definedName name="__tb3">#REF!</definedName>
    <definedName name="__tb4">#REF!</definedName>
    <definedName name="__tc1">#REF!</definedName>
    <definedName name="__td1">#REF!</definedName>
    <definedName name="__te1">#REF!</definedName>
    <definedName name="__te2">#REF!</definedName>
    <definedName name="__tg1">#REF!</definedName>
    <definedName name="__TG2">#REF!</definedName>
    <definedName name="__tg427">#REF!</definedName>
    <definedName name="__TH20">#REF!</definedName>
    <definedName name="__TK155">#REF!</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ld2">#REF!</definedName>
    <definedName name="__tlp3">#REF!</definedName>
    <definedName name="__tp2">#REF!</definedName>
    <definedName name="__tra100">#REF!</definedName>
    <definedName name="__tra102">#REF!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2005">#REF!</definedName>
    <definedName name="__tra70">#REF!</definedName>
    <definedName name="__tra72">#REF!</definedName>
    <definedName name="__tra74">#REF!</definedName>
    <definedName name="__tra76">#REF!</definedName>
    <definedName name="__tra78">#REF!</definedName>
    <definedName name="__tra79">#REF!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ru21" hidden="1">{"'Sheet1'!$L$16"}</definedName>
    <definedName name="__TS2">#REF!</definedName>
    <definedName name="__tz593">#REF!</definedName>
    <definedName name="__ui108">#REF!</definedName>
    <definedName name="__ui180">#REF!</definedName>
    <definedName name="__UT2">#REF!</definedName>
    <definedName name="__vc1">#REF!</definedName>
    <definedName name="__vc2">#REF!</definedName>
    <definedName name="__vc3">#REF!</definedName>
    <definedName name="__Vh2">#REF!</definedName>
    <definedName name="__VL1">#REF!</definedName>
    <definedName name="__vl10">#REF!</definedName>
    <definedName name="__VL100">#REF!</definedName>
    <definedName name="__VL200">#REF!</definedName>
    <definedName name="__VL250">#REF!</definedName>
    <definedName name="__vl3">#REF!</definedName>
    <definedName name="__vl4">#REF!</definedName>
    <definedName name="__vl5">#REF!</definedName>
    <definedName name="__vl6">#REF!</definedName>
    <definedName name="__vl7">#REF!</definedName>
    <definedName name="__vl8">#REF!</definedName>
    <definedName name="__vl9">#REF!</definedName>
    <definedName name="__vlt2">#REF!</definedName>
    <definedName name="__vlt3">#REF!</definedName>
    <definedName name="__vlt4">#REF!</definedName>
    <definedName name="__vlt5">#REF!</definedName>
    <definedName name="__vlt6">#REF!</definedName>
    <definedName name="__vlt7">#REF!</definedName>
    <definedName name="__vlt8">#REF!</definedName>
    <definedName name="__xb80">#REF!</definedName>
    <definedName name="__xl150">#REF!</definedName>
    <definedName name="__xm3">#REF!</definedName>
    <definedName name="__xm4">#REF!</definedName>
    <definedName name="__xm5">#REF!</definedName>
    <definedName name="_02">#REF!</definedName>
    <definedName name="_1">#REF!</definedName>
    <definedName name="_1000A01">#N/A</definedName>
    <definedName name="_16_MAÕ_HAØNG">#REF!</definedName>
    <definedName name="_19_MAÕ_SOÁ_THUEÁ">#REF!</definedName>
    <definedName name="_1BA2500">#REF!</definedName>
    <definedName name="_1BA3250">#REF!</definedName>
    <definedName name="_1BA400P">#REF!</definedName>
    <definedName name="_1CAP001">#REF!</definedName>
    <definedName name="_1DAU002">#REF!</definedName>
    <definedName name="_1DDAY03">#REF!</definedName>
    <definedName name="_1DDTT0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#REF!</definedName>
    <definedName name="_22_ÑÔN_GIAÙ">#REF!</definedName>
    <definedName name="_25_SOÁ_CTÖØ">#REF!</definedName>
    <definedName name="_26_SOÁ_LÖÔÏNG">#REF!</definedName>
    <definedName name="_27_02_01">#REF!</definedName>
    <definedName name="_29_TEÂN_HAØNG">#REF!</definedName>
    <definedName name="_2BLA100">#REF!</definedName>
    <definedName name="_2DAL201">#REF!</definedName>
    <definedName name="_32_TEÂN_KHAÙCH_HAØ">#REF!</definedName>
    <definedName name="_35_THAØNH_TIEÀN">#REF!</definedName>
    <definedName name="_38_TRÒ_GIAÙ">#REF!</definedName>
    <definedName name="_3BLXMD">#REF!</definedName>
    <definedName name="_3N">#REF!</definedName>
    <definedName name="_3TU0609">#REF!</definedName>
    <definedName name="_40x4">5100</definedName>
    <definedName name="_41_TRÒ_GIAÙ__VAT">#REF!</definedName>
    <definedName name="_45MAÕ_HAØNG">#REF!</definedName>
    <definedName name="_48MAÕ_SOÁ_THUEÁ">#REF!</definedName>
    <definedName name="_4CNT240">#REF!</definedName>
    <definedName name="_4CTL240">#REF!</definedName>
    <definedName name="_4FCO100">#REF!</definedName>
    <definedName name="_4HDCTT4">#REF!</definedName>
    <definedName name="_4HNCTT4">#REF!</definedName>
    <definedName name="_4LBCO01">#REF!</definedName>
    <definedName name="_51ÑÔN_GIAÙ">#REF!</definedName>
    <definedName name="_54SOÁ_CTÖØ">#REF!</definedName>
    <definedName name="_55SOÁ_LÖÔÏNG">#REF!</definedName>
    <definedName name="_58TEÂN_HAØNG">#REF!</definedName>
    <definedName name="_61TEÂN_KHAÙCH_HAØ">#REF!</definedName>
    <definedName name="_64THAØNH_TIEÀN">#REF!</definedName>
    <definedName name="_67TRÒ_GIAÙ">#REF!</definedName>
    <definedName name="_70TRÒ_GIAÙ__VAT">#REF!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#REF!</definedName>
    <definedName name="_b100000">#REF!</definedName>
    <definedName name="_B86000">#REF!</definedName>
    <definedName name="_bac3">12413</definedName>
    <definedName name="_bac4">13529</definedName>
    <definedName name="_bac5">15483</definedName>
    <definedName name="_ban1">#REF!</definedName>
    <definedName name="_ban2" hidden="1">{"'Sheet1'!$L$16"}</definedName>
    <definedName name="_bat1">#REF!</definedName>
    <definedName name="_boi1">#REF!</definedName>
    <definedName name="_boi2">#REF!</definedName>
    <definedName name="_boi3">#REF!</definedName>
    <definedName name="_boi4">#REF!</definedName>
    <definedName name="_btc20">#REF!</definedName>
    <definedName name="_btc30">#REF!</definedName>
    <definedName name="_btc35">#REF!</definedName>
    <definedName name="_btm10">#REF!</definedName>
    <definedName name="_btm100">#REF!</definedName>
    <definedName name="_BTM150">#REF!</definedName>
    <definedName name="_BTM250">#REF!</definedName>
    <definedName name="_btm300">#REF!</definedName>
    <definedName name="_BTM50">#REF!</definedName>
    <definedName name="_bua25">#REF!</definedName>
    <definedName name="_Builtin155" hidden="1">#N/A</definedName>
    <definedName name="_C_Lphi_4ab">#REF!</definedName>
    <definedName name="_Can2">#REF!</definedName>
    <definedName name="_cao1">#REF!</definedName>
    <definedName name="_cao2">#REF!</definedName>
    <definedName name="_cao3">#REF!</definedName>
    <definedName name="_cao4">#REF!</definedName>
    <definedName name="_cao5">#REF!</definedName>
    <definedName name="_cao6">#REF!</definedName>
    <definedName name="_cat2">#REF!</definedName>
    <definedName name="_cat3">#REF!</definedName>
    <definedName name="_cat4">#REF!</definedName>
    <definedName name="_cat5">#REF!</definedName>
    <definedName name="_cau10">#REF!</definedName>
    <definedName name="_cau16">#REF!</definedName>
    <definedName name="_cau25">#REF!</definedName>
    <definedName name="_cau40">#REF!</definedName>
    <definedName name="_cau5">#REF!</definedName>
    <definedName name="_cau50">#REF!</definedName>
    <definedName name="_ckn12">#REF!</definedName>
    <definedName name="_CON1">#REF!</definedName>
    <definedName name="_CON2">#REF!</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CVC1">#REF!</definedName>
    <definedName name="_d2">#REF!</definedName>
    <definedName name="_dai1">#REF!</definedName>
    <definedName name="_dai2">#REF!</definedName>
    <definedName name="_dai3">#REF!</definedName>
    <definedName name="_dai4">#REF!</definedName>
    <definedName name="_dai5">#REF!</definedName>
    <definedName name="_dai6">#REF!</definedName>
    <definedName name="_dam18">#REF!</definedName>
    <definedName name="_dan1">#REF!</definedName>
    <definedName name="_dan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GCT">#REF!</definedName>
    <definedName name="_E99999">#REF!</definedName>
    <definedName name="_ech2">#REF!</definedName>
    <definedName name="_FIL2">#REF!</definedName>
    <definedName name="_Fill" hidden="1">#REF!</definedName>
    <definedName name="_xlnm._FilterDatabase" localSheetId="2" hidden="1">'PL 3a CT30a'!$A$7:$AA$115</definedName>
    <definedName name="_g1">#REF!</definedName>
    <definedName name="_g2">#REF!</definedName>
    <definedName name="_gis150">#REF!</definedName>
    <definedName name="_gon4">#REF!</definedName>
    <definedName name="_h1" hidden="1">{"'Sheet1'!$L$16"}</definedName>
    <definedName name="_H500866">#REF!</definedName>
    <definedName name="_han23">#REF!</definedName>
    <definedName name="_hau1">#REF!</definedName>
    <definedName name="_hau12">#REF!</definedName>
    <definedName name="_hau2">#REF!</definedName>
    <definedName name="_hom2">#REF!</definedName>
    <definedName name="_hsm2">1.1289</definedName>
    <definedName name="_hso2">#REF!</definedName>
    <definedName name="_hu1" hidden="1">{"'Sheet1'!$L$16"}</definedName>
    <definedName name="_hu2" hidden="1">{"'Sheet1'!$L$16"}</definedName>
    <definedName name="_hu5" hidden="1">{"'Sheet1'!$L$16"}</definedName>
    <definedName name="_hu6" hidden="1">{"'Sheet1'!$L$16"}</definedName>
    <definedName name="_hvk1">#REF!</definedName>
    <definedName name="_hvk2">#REF!</definedName>
    <definedName name="_hvk3">#REF!</definedName>
    <definedName name="_isc1">0.035</definedName>
    <definedName name="_isc2">0.02</definedName>
    <definedName name="_isc3">0.054</definedName>
    <definedName name="_JK4">#REF!</definedName>
    <definedName name="_Key1" hidden="1">#REF!</definedName>
    <definedName name="_Key2" hidden="1">#REF!</definedName>
    <definedName name="_KH08" hidden="1">{#N/A,#N/A,FALSE,"Chi tiÆt"}</definedName>
    <definedName name="_kl1">#REF!</definedName>
    <definedName name="_KL2">#REF!</definedName>
    <definedName name="_KL3">#REF!</definedName>
    <definedName name="_KL4">#REF!</definedName>
    <definedName name="_KL5">#REF!</definedName>
    <definedName name="_KL6">#REF!</definedName>
    <definedName name="_KL7">#REF!</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kn12">#REF!</definedName>
    <definedName name="_L">#REF!</definedName>
    <definedName name="_lap1">#REF!</definedName>
    <definedName name="_lap2">#REF!</definedName>
    <definedName name="_lop16">#REF!</definedName>
    <definedName name="_lop25">#REF!</definedName>
    <definedName name="_lop9">#REF!</definedName>
    <definedName name="_Ls">#REF!</definedName>
    <definedName name="_lu85">#REF!</definedName>
    <definedName name="_M36" hidden="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#REF!</definedName>
    <definedName name="_MAC46">#REF!</definedName>
    <definedName name="_may2">#REF!</definedName>
    <definedName name="_may3">#REF!</definedName>
    <definedName name="_MDL1">#REF!</definedName>
    <definedName name="_Mgh2">#REF!</definedName>
    <definedName name="_mh1">#REF!</definedName>
    <definedName name="_Mh2">#REF!</definedName>
    <definedName name="_mh3">#REF!</definedName>
    <definedName name="_mh4">#REF!</definedName>
    <definedName name="_mix6">#REF!</definedName>
    <definedName name="_msl100">#REF!</definedName>
    <definedName name="_msl200">#REF!</definedName>
    <definedName name="_msl250">#REF!</definedName>
    <definedName name="_msl300">#REF!</definedName>
    <definedName name="_msl400">#REF!</definedName>
    <definedName name="_msl800">#REF!</definedName>
    <definedName name="_mt2">#REF!</definedName>
    <definedName name="_mt3">#REF!</definedName>
    <definedName name="_mt4">#REF!</definedName>
    <definedName name="_mt5">#REF!</definedName>
    <definedName name="_mt6">#REF!</definedName>
    <definedName name="_mt7">#REF!</definedName>
    <definedName name="_mt8">#REF!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x1">#REF!</definedName>
    <definedName name="_mx2">#REF!</definedName>
    <definedName name="_mx3">#REF!</definedName>
    <definedName name="_mx4">#REF!</definedName>
    <definedName name="_nc1">#REF!</definedName>
    <definedName name="_nc10">#REF!</definedName>
    <definedName name="_NC100">#REF!</definedName>
    <definedName name="_NC150">#REF!</definedName>
    <definedName name="_nc151">#REF!</definedName>
    <definedName name="_nc6">#REF!</definedName>
    <definedName name="_nc7">#REF!</definedName>
    <definedName name="_nc8">#REF!</definedName>
    <definedName name="_nc9">#REF!</definedName>
    <definedName name="_NCL100">#REF!</definedName>
    <definedName name="_NCL200">#REF!</definedName>
    <definedName name="_NCL2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ET2">#REF!</definedName>
    <definedName name="_nin190">#REF!</definedName>
    <definedName name="_off1">#REF!</definedName>
    <definedName name="_Order1" hidden="1">255</definedName>
    <definedName name="_Order2" hidden="1">255</definedName>
    <definedName name="_oto12">#REF!</definedName>
    <definedName name="_oto5">#REF!</definedName>
    <definedName name="_oto7">#REF!</definedName>
    <definedName name="_PA3" hidden="1">{"'Sheet1'!$L$16"}</definedName>
    <definedName name="_pb30">#REF!</definedName>
    <definedName name="_pb80">#REF!</definedName>
    <definedName name="_Ph30">#REF!</definedName>
    <definedName name="_phi10">#REF!</definedName>
    <definedName name="_phi1000">#REF!</definedName>
    <definedName name="_phi12">#REF!</definedName>
    <definedName name="_phi14">#REF!</definedName>
    <definedName name="_phi1500">#REF!</definedName>
    <definedName name="_phi16">#REF!</definedName>
    <definedName name="_phi18">#REF!</definedName>
    <definedName name="_phi20">#REF!</definedName>
    <definedName name="_phi2000">#REF!</definedName>
    <definedName name="_phi22">#REF!</definedName>
    <definedName name="_phi25">#REF!</definedName>
    <definedName name="_phi28">#REF!</definedName>
    <definedName name="_phi50">#REF!</definedName>
    <definedName name="_phi6">#REF!</definedName>
    <definedName name="_phi750">#REF!</definedName>
    <definedName name="_phi8">#REF!</definedName>
    <definedName name="_phu2" hidden="1">{"'Sheet1'!$L$16"}</definedName>
    <definedName name="_PL1">#REF!</definedName>
    <definedName name="_PL2">#REF!</definedName>
    <definedName name="_Pl5">#REF!</definedName>
    <definedName name="_PXB80">#REF!</definedName>
    <definedName name="_qa7">#REF!</definedName>
    <definedName name="_qh1">#REF!</definedName>
    <definedName name="_qh2">#REF!</definedName>
    <definedName name="_qh3">#REF!</definedName>
    <definedName name="_qH30">#REF!</definedName>
    <definedName name="_qh4">#REF!</definedName>
    <definedName name="_qt1">#REF!</definedName>
    <definedName name="_qt2">#REF!</definedName>
    <definedName name="_qx1">#REF!</definedName>
    <definedName name="_qx2">#REF!</definedName>
    <definedName name="_qx3">#REF!</definedName>
    <definedName name="_qx4">#REF!</definedName>
    <definedName name="_qXB80">#REF!</definedName>
    <definedName name="_R">#REF!</definedName>
    <definedName name="_RF3">#REF!</definedName>
    <definedName name="_RHH1">#REF!</definedName>
    <definedName name="_RHH10">#REF!</definedName>
    <definedName name="_RHP1">#REF!</definedName>
    <definedName name="_RHP10">#REF!</definedName>
    <definedName name="_RI1">#REF!</definedName>
    <definedName name="_RI10">#REF!</definedName>
    <definedName name="_RII1">#REF!</definedName>
    <definedName name="_RII10">#REF!</definedName>
    <definedName name="_RIP1">#REF!</definedName>
    <definedName name="_RIP10">#REF!</definedName>
    <definedName name="_rp95">#REF!</definedName>
    <definedName name="_rt1">#REF!</definedName>
    <definedName name="_san108">#REF!</definedName>
    <definedName name="_sat12">#REF!</definedName>
    <definedName name="_sat16">#REF!</definedName>
    <definedName name="_sat20">#REF!</definedName>
    <definedName name="_sc1">#REF!</definedName>
    <definedName name="_SC2">#REF!</definedName>
    <definedName name="_sc3">#REF!</definedName>
    <definedName name="_Sdd24">#REF!</definedName>
    <definedName name="_Sdd33">#REF!</definedName>
    <definedName name="_Sdh24">#REF!</definedName>
    <definedName name="_Sdh33">#REF!</definedName>
    <definedName name="_sl2">#REF!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1517">#REF!</definedName>
    <definedName name="_so1717">#REF!</definedName>
    <definedName name="_SOC10">0.3456</definedName>
    <definedName name="_SOC8">0.2827</definedName>
    <definedName name="_Sort" hidden="1">#REF!</definedName>
    <definedName name="_Sta1">531.877</definedName>
    <definedName name="_Sta2">561.952</definedName>
    <definedName name="_Sta3">712.202</definedName>
    <definedName name="_Sta4">762.202</definedName>
    <definedName name="_Stb24">#REF!</definedName>
    <definedName name="_Stb33">#REF!</definedName>
    <definedName name="_sua20">#REF!</definedName>
    <definedName name="_sua30">#REF!</definedName>
    <definedName name="_ta1">#REF!</definedName>
    <definedName name="_ta2">#REF!</definedName>
    <definedName name="_ta3">#REF!</definedName>
    <definedName name="_ta4">#REF!</definedName>
    <definedName name="_ta5">#REF!</definedName>
    <definedName name="_ta6">#REF!</definedName>
    <definedName name="_TB1">#REF!</definedName>
    <definedName name="_tb2">#REF!</definedName>
    <definedName name="_tb3">#REF!</definedName>
    <definedName name="_tb4">#REF!</definedName>
    <definedName name="_tc1">#REF!</definedName>
    <definedName name="_td1">#REF!</definedName>
    <definedName name="_te1">#REF!</definedName>
    <definedName name="_te2">#REF!</definedName>
    <definedName name="_tg1">#REF!</definedName>
    <definedName name="_TG2">#REF!</definedName>
    <definedName name="_tg427">#REF!</definedName>
    <definedName name="_TH1">#REF!</definedName>
    <definedName name="_TH2">#REF!</definedName>
    <definedName name="_TH20">#REF!</definedName>
    <definedName name="_TH3">#REF!</definedName>
    <definedName name="_TK155">#REF!</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ld2">#REF!</definedName>
    <definedName name="_tlp3">#REF!</definedName>
    <definedName name="_tp2">#REF!</definedName>
    <definedName name="_tra100">#REF!</definedName>
    <definedName name="_tra102">#REF!</definedName>
    <definedName name="_tra104">#REF!</definedName>
    <definedName name="_tra106">#REF!</definedName>
    <definedName name="_tra108">#REF!</definedName>
    <definedName name="_tra110">#REF!</definedName>
    <definedName name="_tra112">#REF!</definedName>
    <definedName name="_tra114">#REF!</definedName>
    <definedName name="_tra116">#REF!</definedName>
    <definedName name="_tra118">#REF!</definedName>
    <definedName name="_tra120">#REF!</definedName>
    <definedName name="_tra122">#REF!</definedName>
    <definedName name="_tra124">#REF!</definedName>
    <definedName name="_tra126">#REF!</definedName>
    <definedName name="_tra128">#REF!</definedName>
    <definedName name="_tra130">#REF!</definedName>
    <definedName name="_tra132">#REF!</definedName>
    <definedName name="_tra134">#REF!</definedName>
    <definedName name="_tra136">#REF!</definedName>
    <definedName name="_tra138">#REF!</definedName>
    <definedName name="_tra140">#REF!</definedName>
    <definedName name="_tra2005">#REF!</definedName>
    <definedName name="_tra70">#REF!</definedName>
    <definedName name="_tra72">#REF!</definedName>
    <definedName name="_tra74">#REF!</definedName>
    <definedName name="_tra76">#REF!</definedName>
    <definedName name="_tra78">#REF!</definedName>
    <definedName name="_tra79">#REF!</definedName>
    <definedName name="_tra80">#REF!</definedName>
    <definedName name="_tra82">#REF!</definedName>
    <definedName name="_tra84">#REF!</definedName>
    <definedName name="_tra86">#REF!</definedName>
    <definedName name="_tra88">#REF!</definedName>
    <definedName name="_tra90">#REF!</definedName>
    <definedName name="_tra92">#REF!</definedName>
    <definedName name="_tra94">#REF!</definedName>
    <definedName name="_tra96">#REF!</definedName>
    <definedName name="_tra98">#REF!</definedName>
    <definedName name="_Tru21" hidden="1">{"'Sheet1'!$L$16"}</definedName>
    <definedName name="_TS2">#REF!</definedName>
    <definedName name="_tz593">#REF!</definedName>
    <definedName name="_ui108">#REF!</definedName>
    <definedName name="_ui180">#REF!</definedName>
    <definedName name="_UT2">#REF!</definedName>
    <definedName name="_Vh2">#REF!</definedName>
    <definedName name="_VL1">#REF!</definedName>
    <definedName name="_vl10">#REF!</definedName>
    <definedName name="_VL100">#REF!</definedName>
    <definedName name="_VL150">#REF!</definedName>
    <definedName name="_VL200">#REF!</definedName>
    <definedName name="_VL250">#REF!</definedName>
    <definedName name="_vl3">#REF!</definedName>
    <definedName name="_vl4">#REF!</definedName>
    <definedName name="_vl5">#REF!</definedName>
    <definedName name="_vl6">#REF!</definedName>
    <definedName name="_vl7">#REF!</definedName>
    <definedName name="_vl8">#REF!</definedName>
    <definedName name="_vl9">#REF!</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xb80">#REF!</definedName>
    <definedName name="_xm3">#REF!</definedName>
    <definedName name="_xm4">#REF!</definedName>
    <definedName name="_xm5">#REF!</definedName>
    <definedName name="A">#REF!</definedName>
    <definedName name="A.">#REF!</definedName>
    <definedName name="A.1">#REF!</definedName>
    <definedName name="A.2">#REF!</definedName>
    <definedName name="a_">#REF!</definedName>
    <definedName name="a_s">#REF!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#REF!</definedName>
    <definedName name="a1.1">#REF!</definedName>
    <definedName name="a10.">#REF!</definedName>
    <definedName name="a11.">#REF!</definedName>
    <definedName name="a12.">#REF!</definedName>
    <definedName name="A120_">#REF!</definedName>
    <definedName name="a1t">#REF!</definedName>
    <definedName name="a2.">#REF!</definedName>
    <definedName name="a277Print_Titles">#REF!</definedName>
    <definedName name="A2G506">#REF!</definedName>
    <definedName name="a3.">#REF!</definedName>
    <definedName name="A35_">#REF!</definedName>
    <definedName name="a4.">#REF!</definedName>
    <definedName name="a5.">#REF!</definedName>
    <definedName name="A50_">#REF!</definedName>
    <definedName name="a6.">#REF!</definedName>
    <definedName name="a7.">#REF!</definedName>
    <definedName name="A70_">#REF!</definedName>
    <definedName name="a8.">#REF!</definedName>
    <definedName name="a9.">#REF!</definedName>
    <definedName name="A95_">#REF!</definedName>
    <definedName name="aa" hidden="1">{"'Sheet1'!$L$16"}</definedName>
    <definedName name="aAAA">#REF!</definedName>
    <definedName name="aaaaa">#REF!</definedName>
    <definedName name="aan">#REF!</definedName>
    <definedName name="Ab">#REF!</definedName>
    <definedName name="abs">#REF!</definedName>
    <definedName name="Ac_">#REF!</definedName>
    <definedName name="AC120_">#REF!</definedName>
    <definedName name="AC35_">#REF!</definedName>
    <definedName name="AC50_">#REF!</definedName>
    <definedName name="AC70_">#REF!</definedName>
    <definedName name="AC95_">#REF!</definedName>
    <definedName name="acdc">#REF!</definedName>
    <definedName name="aco">#REF!</definedName>
    <definedName name="Acv">#REF!</definedName>
    <definedName name="ADAY">#REF!</definedName>
    <definedName name="adb">#REF!</definedName>
    <definedName name="Address">#REF!</definedName>
    <definedName name="ADEQ">#REF!</definedName>
    <definedName name="âdf">{"Book5","sæ quü.xls","Dù to¸n x©y dùng nhµ s¶n xuÊt.xls","Than.xls","TiÕn ®é s¶n xuÊt - Th¸ng 9.xls"}</definedName>
    <definedName name="adg">#REF!</definedName>
    <definedName name="ADP">#REF!</definedName>
    <definedName name="Ag_">#REF!</definedName>
    <definedName name="ag15F80">#REF!</definedName>
    <definedName name="ah">#REF!</definedName>
    <definedName name="ai">#REF!</definedName>
    <definedName name="aii">#REF!</definedName>
    <definedName name="aiii">#REF!</definedName>
    <definedName name="AKHAC">#REF!</definedName>
    <definedName name="All_Item">#REF!</definedName>
    <definedName name="ALPIN">#N/A</definedName>
    <definedName name="ALPJYOU">#N/A</definedName>
    <definedName name="ALPTOI">#N/A</definedName>
    <definedName name="ALTINH">#REF!</definedName>
    <definedName name="am.">#REF!</definedName>
    <definedName name="anfa_s">#REF!</definedName>
    <definedName name="ang">#REF!</definedName>
    <definedName name="Anguon">#REF!</definedName>
    <definedName name="ANN">#REF!</definedName>
    <definedName name="anpha">#REF!</definedName>
    <definedName name="ANQD">#REF!</definedName>
    <definedName name="ANQQH">#REF!</definedName>
    <definedName name="anscount" hidden="1">3</definedName>
    <definedName name="ANSNN">#REF!</definedName>
    <definedName name="ANSNNxnk">#REF!</definedName>
    <definedName name="APC">#REF!</definedName>
    <definedName name="Apstot">#REF!</definedName>
    <definedName name="Aq">#REF!</definedName>
    <definedName name="As">#REF!</definedName>
    <definedName name="As_">#REF!</definedName>
    <definedName name="asb">#REF!</definedName>
    <definedName name="asd">#REF!</definedName>
    <definedName name="asega">{"Thuxm2.xls","Sheet1"}</definedName>
    <definedName name="astr">#REF!</definedName>
    <definedName name="at">#REF!</definedName>
    <definedName name="at1.5">#REF!</definedName>
    <definedName name="atg">#REF!</definedName>
    <definedName name="atgoi">#REF!</definedName>
    <definedName name="ATGT" hidden="1">{"'Sheet1'!$L$16"}</definedName>
    <definedName name="ATRAM">#REF!</definedName>
    <definedName name="ATW">#REF!</definedName>
    <definedName name="Av">#REF!</definedName>
    <definedName name="Avf">#REF!</definedName>
    <definedName name="Avl">#REF!</definedName>
    <definedName name="B">#REF!</definedName>
    <definedName name="B.4">#REF!</definedName>
    <definedName name="B.5">#REF!</definedName>
    <definedName name="B.6">#REF!</definedName>
    <definedName name="B.7">#REF!</definedName>
    <definedName name="b.8">#REF!</definedName>
    <definedName name="b.9">#REF!</definedName>
    <definedName name="B.nuamat">7.25</definedName>
    <definedName name="b_dd1">#REF!</definedName>
    <definedName name="b_DL">#REF!</definedName>
    <definedName name="b_eh">#REF!</definedName>
    <definedName name="b_eh1">#REF!</definedName>
    <definedName name="b_ev">#REF!</definedName>
    <definedName name="b_ev1">#REF!</definedName>
    <definedName name="b_FR">#REF!</definedName>
    <definedName name="b_fr1">#REF!</definedName>
    <definedName name="B_Isc">#REF!</definedName>
    <definedName name="b_LL">#REF!</definedName>
    <definedName name="b_ll1">#REF!</definedName>
    <definedName name="B_tinh">#REF!</definedName>
    <definedName name="b_WL">#REF!</definedName>
    <definedName name="b_WL1">#REF!</definedName>
    <definedName name="b_WS">#REF!</definedName>
    <definedName name="b_ws1">#REF!</definedName>
    <definedName name="b1.">#REF!</definedName>
    <definedName name="b10.">#REF!</definedName>
    <definedName name="b11.">#REF!</definedName>
    <definedName name="b12.">#REF!</definedName>
    <definedName name="b1s">#REF!</definedName>
    <definedName name="b1s_">#REF!</definedName>
    <definedName name="b1t">#REF!</definedName>
    <definedName name="b2.">#REF!</definedName>
    <definedName name="b2t">#REF!</definedName>
    <definedName name="b3.">#REF!</definedName>
    <definedName name="B3a">#REF!</definedName>
    <definedName name="b3t">#REF!</definedName>
    <definedName name="b4.">#REF!</definedName>
    <definedName name="b4t">#REF!</definedName>
    <definedName name="b5.">#REF!</definedName>
    <definedName name="b6.">#REF!</definedName>
    <definedName name="b60x">#REF!</definedName>
    <definedName name="b7.">#REF!</definedName>
    <definedName name="b80x">#REF!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tham">#REF!</definedName>
    <definedName name="Bai_ducdam_coc">#REF!</definedName>
    <definedName name="BAMUA1">#REF!</definedName>
    <definedName name="BAMUA2">#REF!</definedName>
    <definedName name="ban">#REF!</definedName>
    <definedName name="ban_dan">#REF!</definedName>
    <definedName name="BANG_CHI_TIET_THI_NGHIEM_CONG_TO">#REF!</definedName>
    <definedName name="BANG_CHI_TIET_THI_NGHIEM_DZ0.4KV">#REF!</definedName>
    <definedName name="Bang_cly">#REF!</definedName>
    <definedName name="Bang_CVC">#REF!</definedName>
    <definedName name="bang_gia">#REF!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1">#REF!</definedName>
    <definedName name="BangChu">#REF!</definedName>
    <definedName name="BangGiaVL_Q">#REF!</definedName>
    <definedName name="bangluong">#REF!</definedName>
    <definedName name="BangMa">#REF!</definedName>
    <definedName name="Bangtienluong">#REF!</definedName>
    <definedName name="bangtinh">#REF!</definedName>
    <definedName name="BanQLDA">#REF!</definedName>
    <definedName name="baotaibovay">#REF!</definedName>
    <definedName name="BarData">#REF!</definedName>
    <definedName name="Bardata1">#REF!</definedName>
    <definedName name="BB">#REF!</definedName>
    <definedName name="bbbb">#REF!</definedName>
    <definedName name="bbcn">#REF!</definedName>
    <definedName name="Bbtt">#REF!</definedName>
    <definedName name="bbvuong">#REF!</definedName>
    <definedName name="bc_1">#REF!</definedName>
    <definedName name="bc_2">#REF!</definedName>
    <definedName name="bcau">#REF!</definedName>
    <definedName name="Bcb">#REF!</definedName>
    <definedName name="BCDKH">#REF!</definedName>
    <definedName name="BCDSCKC">#REF!</definedName>
    <definedName name="BCDSCKN">#REF!</definedName>
    <definedName name="BCDSDNC">#REF!</definedName>
    <definedName name="BCDSDNN">#REF!</definedName>
    <definedName name="Bctt">#REF!</definedName>
    <definedName name="BDAY">#REF!</definedName>
    <definedName name="bdc">#REF!</definedName>
    <definedName name="bdd">1.5</definedName>
    <definedName name="BDIM">#REF!</definedName>
    <definedName name="bdw">#REF!</definedName>
    <definedName name="be">#REF!</definedName>
    <definedName name="Be_duc_dam">#REF!</definedName>
    <definedName name="Be1L">#REF!</definedName>
    <definedName name="bengam">#REF!</definedName>
    <definedName name="benuoc">#REF!</definedName>
    <definedName name="beta">#REF!</definedName>
    <definedName name="Bezugsfeld">#REF!</definedName>
    <definedName name="Bgc">#REF!</definedName>
    <definedName name="bia">#REF!</definedName>
    <definedName name="bienbao">#REF!</definedName>
    <definedName name="BKinh">#REF!</definedName>
    <definedName name="blang">#REF!</definedName>
    <definedName name="Blc">#REF!</definedName>
    <definedName name="blkh">#REF!</definedName>
    <definedName name="blkh1">#REF!</definedName>
    <definedName name="BLOCK1">#REF!</definedName>
    <definedName name="BLOCK2">#REF!</definedName>
    <definedName name="BLOCK3">#REF!</definedName>
    <definedName name="blong">#REF!</definedName>
    <definedName name="Bm">3.5</definedName>
    <definedName name="Bmat">#REF!</definedName>
    <definedName name="Bmn">#REF!</definedName>
    <definedName name="Bn">6.5</definedName>
    <definedName name="Bnc">#REF!</definedName>
    <definedName name="bng">#REF!</definedName>
    <definedName name="bombt50">#REF!</definedName>
    <definedName name="bombt60">#REF!</definedName>
    <definedName name="bomnuoc20kw">#REF!</definedName>
    <definedName name="bomvua1.5">#REF!</definedName>
    <definedName name="book1">#REF!</definedName>
    <definedName name="Book2">#REF!</definedName>
    <definedName name="BOQ">#REF!</definedName>
    <definedName name="bp">#REF!</definedName>
    <definedName name="BQLTB">#REF!</definedName>
    <definedName name="BQLXL">#REF!</definedName>
    <definedName name="Bsb">#REF!</definedName>
    <definedName name="Bstt">#REF!</definedName>
    <definedName name="BT">#REF!</definedName>
    <definedName name="BT_125">#REF!</definedName>
    <definedName name="BT_A1">#REF!</definedName>
    <definedName name="BT_A2.1">#REF!</definedName>
    <definedName name="BT_A2.2">#REF!</definedName>
    <definedName name="BT_B1">#REF!</definedName>
    <definedName name="BT_B2">#REF!</definedName>
    <definedName name="BT_C1">#REF!</definedName>
    <definedName name="BT_CT_Mong_Mo_Tru_Cau">#REF!</definedName>
    <definedName name="BT_loai_A2.1">#REF!</definedName>
    <definedName name="BT_P1">#REF!</definedName>
    <definedName name="BT200_50">#REF!</definedName>
    <definedName name="btabd">#REF!</definedName>
    <definedName name="btadn">#REF!</definedName>
    <definedName name="btah">#REF!</definedName>
    <definedName name="btah1">#REF!</definedName>
    <definedName name="btaqn">#REF!</definedName>
    <definedName name="btaqt">#REF!</definedName>
    <definedName name="btbdn">#REF!</definedName>
    <definedName name="btbh">#REF!</definedName>
    <definedName name="btbqn">#REF!</definedName>
    <definedName name="btbqt">#REF!</definedName>
    <definedName name="btcdn">#REF!</definedName>
    <definedName name="btch">#REF!</definedName>
    <definedName name="btch1">#REF!</definedName>
    <definedName name="btch2">#REF!</definedName>
    <definedName name="btchiuaxitm300">#REF!</definedName>
    <definedName name="BTchiuaxm200">#REF!</definedName>
    <definedName name="btcocM400">#REF!</definedName>
    <definedName name="BTcot">#REF!</definedName>
    <definedName name="Btcot1">#REF!</definedName>
    <definedName name="btcqn">#REF!</definedName>
    <definedName name="btcqt">#REF!</definedName>
    <definedName name="btd">#REF!</definedName>
    <definedName name="btdbd">#REF!</definedName>
    <definedName name="btddn">#REF!</definedName>
    <definedName name="btdh">#REF!</definedName>
    <definedName name="btdqn">#REF!</definedName>
    <definedName name="btdqt">#REF!</definedName>
    <definedName name="bteqn">#REF!</definedName>
    <definedName name="btham">#REF!</definedName>
    <definedName name="btkn">#REF!</definedName>
    <definedName name="BTlotm100">#REF!</definedName>
    <definedName name="BTLY">#REF!</definedName>
    <definedName name="btm">#REF!</definedName>
    <definedName name="BTN_CPDD_tuoi_nhua_lot">#REF!</definedName>
    <definedName name="BTNmin">#REF!</definedName>
    <definedName name="BTNtrung">#REF!</definedName>
    <definedName name="BTRAM">#REF!</definedName>
    <definedName name="BU_CHENH_LECH_DZ0.4KV">#REF!</definedName>
    <definedName name="BU_CHENH_LECH_DZ22KV">#REF!</definedName>
    <definedName name="BU_CHENH_LECH_TBA">#REF!</definedName>
    <definedName name="bua1.2">#REF!</definedName>
    <definedName name="bua1.8">#REF!</definedName>
    <definedName name="buarung170">#REF!</definedName>
    <definedName name="Bulongma">8700</definedName>
    <definedName name="bv">#REF!</definedName>
    <definedName name="BVCISUMMARY">#REF!</definedName>
    <definedName name="bvt">#REF!</definedName>
    <definedName name="bvtb">#REF!</definedName>
    <definedName name="bvttt">#REF!</definedName>
    <definedName name="C.">#REF!</definedName>
    <definedName name="c..">#REF!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_">#REF!</definedName>
    <definedName name="c_comp">#REF!</definedName>
    <definedName name="C_LENGTH">#REF!</definedName>
    <definedName name="c_n">#REF!</definedName>
    <definedName name="C_WIDTH">#REF!</definedName>
    <definedName name="c1.">#REF!</definedName>
    <definedName name="c2.">#REF!</definedName>
    <definedName name="c3.">#REF!</definedName>
    <definedName name="c4.">#REF!</definedName>
    <definedName name="CA">#REF!</definedName>
    <definedName name="ca.1111">#REF!</definedName>
    <definedName name="ca.1111.th">#REF!</definedName>
    <definedName name="CA_PTVT">#REF!</definedName>
    <definedName name="CACAU">298161</definedName>
    <definedName name="cácte">#REF!</definedName>
    <definedName name="Can_doi">#REF!</definedName>
    <definedName name="CanBQL">#REF!</definedName>
    <definedName name="CanLePhi">#REF!</definedName>
    <definedName name="CanMT">#REF!</definedName>
    <definedName name="cao">#REF!</definedName>
    <definedName name="cap">#REF!</definedName>
    <definedName name="Cap_DUL_doc_B">#REF!</definedName>
    <definedName name="CAP_DUL_ngang_B">#REF!</definedName>
    <definedName name="cap_DUL_va_TC">#REF!</definedName>
    <definedName name="cap0.7">#REF!</definedName>
    <definedName name="capdul">#REF!</definedName>
    <definedName name="casing">#REF!</definedName>
    <definedName name="cat">#REF!</definedName>
    <definedName name="catcap">#REF!</definedName>
    <definedName name="Category_All">#REF!</definedName>
    <definedName name="CATIN">#N/A</definedName>
    <definedName name="CATJYOU">#N/A</definedName>
    <definedName name="catm">#REF!</definedName>
    <definedName name="catn">#REF!</definedName>
    <definedName name="CATREC">#N/A</definedName>
    <definedName name="CATSYU">#N/A</definedName>
    <definedName name="catuon">#REF!</definedName>
    <definedName name="cau10T">#REF!</definedName>
    <definedName name="CauCong2">#REF!</definedName>
    <definedName name="CauCong3">#REF!</definedName>
    <definedName name="CauCong4">#REF!</definedName>
    <definedName name="CauCong5">#REF!</definedName>
    <definedName name="caunoi30">#REF!</definedName>
    <definedName name="Cb">#REF!</definedName>
    <definedName name="CC">#REF!</definedName>
    <definedName name="cch">#REF!</definedName>
    <definedName name="cchong">#REF!</definedName>
    <definedName name="CCS">#REF!</definedName>
    <definedName name="cd">#REF!</definedName>
    <definedName name="CDAY">#REF!</definedName>
    <definedName name="CDBT">#REF!</definedName>
    <definedName name="CDCK">#REF!</definedName>
    <definedName name="CDCN">#REF!</definedName>
    <definedName name="CDCU">#REF!</definedName>
    <definedName name="CDD">#REF!</definedName>
    <definedName name="CDday">#REF!</definedName>
    <definedName name="cddc">#REF!</definedName>
    <definedName name="CDDD1PHA">#REF!</definedName>
    <definedName name="CDDD3PHA">#REF!</definedName>
    <definedName name="CDdinh">#REF!</definedName>
    <definedName name="Cdnum">#REF!</definedName>
    <definedName name="CDT">#REF!</definedName>
    <definedName name="CDTK_tim">31.77</definedName>
    <definedName name="cf">BlankMacro1</definedName>
    <definedName name="cfc">#REF!</definedName>
    <definedName name="cfk">#REF!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i_tiÕt_vËt_liÖu___nh_n_c_ng___m_y_thi_c_ng">#REF!</definedName>
    <definedName name="chialuong">#REF!</definedName>
    <definedName name="chie">BlankMacro1</definedName>
    <definedName name="chitietbgiang2" hidden="1">{"'Sheet1'!$L$16"}</definedName>
    <definedName name="chon">#REF!</definedName>
    <definedName name="chon1">#REF!</definedName>
    <definedName name="chon2">#REF!</definedName>
    <definedName name="chon3">#REF!</definedName>
    <definedName name="chung">66</definedName>
    <definedName name="CI_PTVT">#REF!</definedName>
    <definedName name="City">#REF!</definedName>
    <definedName name="CK">#REF!</definedName>
    <definedName name="ckn">#REF!</definedName>
    <definedName name="ckna">#REF!</definedName>
    <definedName name="CL">#REF!</definedName>
    <definedName name="CLECH_0.4">#REF!</definedName>
    <definedName name="CLVC3">0.1</definedName>
    <definedName name="CLVC35">#REF!</definedName>
    <definedName name="CLVCTB">#REF!</definedName>
    <definedName name="CLVL">#REF!</definedName>
    <definedName name="cm">#REF!</definedName>
    <definedName name="cn">#REF!</definedName>
    <definedName name="CNC">#REF!</definedName>
    <definedName name="CND">#REF!</definedName>
    <definedName name="cne">#REF!</definedName>
    <definedName name="CNG">#REF!</definedName>
    <definedName name="co.">#REF!</definedName>
    <definedName name="co..">#REF!</definedName>
    <definedName name="COC_1.2">#REF!</definedName>
    <definedName name="Coc_2m">#REF!</definedName>
    <definedName name="Coc_BTCT">#REF!</definedName>
    <definedName name="cocbtct">#REF!</definedName>
    <definedName name="cocot">#REF!</definedName>
    <definedName name="cocott">#REF!</definedName>
    <definedName name="cocvt">#REF!</definedName>
    <definedName name="Cöï_ly_vaän_chuyeãn">#REF!</definedName>
    <definedName name="CÖÏ_LY_VAÄN_CHUYEÅN">#REF!</definedName>
    <definedName name="Comm">BlankMacro1</definedName>
    <definedName name="COMMON">#REF!</definedName>
    <definedName name="comong">#REF!</definedName>
    <definedName name="Company">#REF!</definedName>
    <definedName name="CON_DUCT">#REF!</definedName>
    <definedName name="CON_EQP_COS">#REF!</definedName>
    <definedName name="CON_EQP_COST">#REF!</definedName>
    <definedName name="Cong_HM_DTCT">#REF!</definedName>
    <definedName name="Cong_M_DTCT">#REF!</definedName>
    <definedName name="Cong_NC_DTCT">#REF!</definedName>
    <definedName name="Cong_VL_DTCT">#REF!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gVattu">#REF!</definedName>
    <definedName name="conroom">#REF!</definedName>
    <definedName name="CONST_EQ">#REF!</definedName>
    <definedName name="CONT">#REF!</definedName>
    <definedName name="Content1">ErrorHandler_1</definedName>
    <definedName name="Cost">#REF!</definedName>
    <definedName name="cot7.5">#REF!</definedName>
    <definedName name="cot8.5">#REF!</definedName>
    <definedName name="cotdo">#REF!</definedName>
    <definedName name="CotM">#REF!</definedName>
    <definedName name="Cotsatma">9726</definedName>
    <definedName name="CotSau">#REF!</definedName>
    <definedName name="Cotthepma">9726</definedName>
    <definedName name="cottra">#REF!</definedName>
    <definedName name="cottron">#REF!</definedName>
    <definedName name="cotvuong">#REF!</definedName>
    <definedName name="COÙ">#REF!</definedName>
    <definedName name="Country">#REF!</definedName>
    <definedName name="COVER">#REF!</definedName>
    <definedName name="CP" hidden="1">#REF!</definedName>
    <definedName name="cp.1">#REF!</definedName>
    <definedName name="cp.2">#REF!</definedName>
    <definedName name="CP.M10.1a">#REF!</definedName>
    <definedName name="CP.M10.1b">#REF!</definedName>
    <definedName name="CP.M10.1c">#REF!</definedName>
    <definedName name="CP.M10.1d">#REF!</definedName>
    <definedName name="CP.M10.1e">#REF!</definedName>
    <definedName name="CP.M10.2a">#REF!</definedName>
    <definedName name="CP.M10.2b">#REF!</definedName>
    <definedName name="CP.M10.2c">#REF!</definedName>
    <definedName name="CP.M10.2d">#REF!</definedName>
    <definedName name="CP.M10.2e">#REF!</definedName>
    <definedName name="CP.MDTa">#REF!</definedName>
    <definedName name="CP.MDTb">#REF!</definedName>
    <definedName name="CP.MDTc">#REF!</definedName>
    <definedName name="CP.MDTd">#REF!</definedName>
    <definedName name="CP.MDTe">#REF!</definedName>
    <definedName name="CPC">#REF!</definedName>
    <definedName name="cpdd1">#REF!</definedName>
    <definedName name="cpk">#REF!</definedName>
    <definedName name="cpmtc">#REF!</definedName>
    <definedName name="cpnc">#REF!</definedName>
    <definedName name="cps">#REF!</definedName>
    <definedName name="CPTK">#REF!</definedName>
    <definedName name="cptt">#REF!</definedName>
    <definedName name="CPVC100">#REF!</definedName>
    <definedName name="CPVC35">#REF!</definedName>
    <definedName name="CPVCDN">#REF!</definedName>
    <definedName name="cr">#REF!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#REF!</definedName>
    <definedName name="CT.M10.1">#REF!</definedName>
    <definedName name="CT.M10.2">#REF!</definedName>
    <definedName name="CT.MDT">#REF!</definedName>
    <definedName name="CT_50">#REF!</definedName>
    <definedName name="CT_KSTK">#REF!</definedName>
    <definedName name="CT_MCX">#REF!</definedName>
    <definedName name="ctbb">#REF!</definedName>
    <definedName name="CTCT1" hidden="1">{"'Sheet1'!$L$16"}</definedName>
    <definedName name="ctdn9697">#REF!</definedName>
    <definedName name="CTGT2">#REF!</definedName>
    <definedName name="CTGT3">#REF!</definedName>
    <definedName name="CTGT4">#REF!</definedName>
    <definedName name="CTGT5">#REF!</definedName>
    <definedName name="CTHT">#REF!</definedName>
    <definedName name="ctiep">#REF!</definedName>
    <definedName name="CTIET">#REF!</definedName>
    <definedName name="ctmai">#REF!</definedName>
    <definedName name="ctong">#REF!</definedName>
    <definedName name="CTRAM">#REF!</definedName>
    <definedName name="ctre">#REF!</definedName>
    <definedName name="CTY_TNHH_SX_TM__NHÖ_QUYEÀN">#N/A</definedName>
    <definedName name="cu">#REF!</definedName>
    <definedName name="CU_LY">#REF!</definedName>
    <definedName name="CU_LY_VAN_CHUYEN_GIA_QUYEN">#REF!</definedName>
    <definedName name="CU_LY_VAN_CHUYEN_THU_CONG">#REF!</definedName>
    <definedName name="cu_ly1">#REF!</definedName>
    <definedName name="CuLy">#REF!</definedName>
    <definedName name="CuLy_Q">#REF!</definedName>
    <definedName name="cun">#REF!</definedName>
    <definedName name="cuoc_vc">#REF!</definedName>
    <definedName name="cuoc_vc1">#REF!</definedName>
    <definedName name="CuocVC">#REF!</definedName>
    <definedName name="CURRENCY">#REF!</definedName>
    <definedName name="cutback">#REF!</definedName>
    <definedName name="CV.M10.1">#REF!</definedName>
    <definedName name="CV.M10.2">#REF!</definedName>
    <definedName name="CV.MDT">#REF!</definedName>
    <definedName name="cvc">#REF!</definedName>
    <definedName name="CVC_Q">#REF!</definedName>
    <definedName name="cx">#REF!</definedName>
    <definedName name="Cy">#REF!</definedName>
    <definedName name="Cz">#REF!</definedName>
    <definedName name="Ð">BlankMacro1</definedName>
    <definedName name="d.">#REF!</definedName>
    <definedName name="D.M10.1a">#REF!</definedName>
    <definedName name="D.M10.1b">#REF!</definedName>
    <definedName name="D.M10.2a">#REF!</definedName>
    <definedName name="D.M10.2b">#REF!</definedName>
    <definedName name="D.MDTa">#REF!</definedName>
    <definedName name="D.MDTb">#REF!</definedName>
    <definedName name="d_">#REF!</definedName>
    <definedName name="D_7101A_B">#REF!</definedName>
    <definedName name="D_L">#REF!</definedName>
    <definedName name="D_n">#REF!</definedName>
    <definedName name="d1.">#REF!</definedName>
    <definedName name="d1_">#REF!</definedName>
    <definedName name="d2.">#REF!</definedName>
    <definedName name="d2_">#REF!</definedName>
    <definedName name="d3.">#REF!</definedName>
    <definedName name="d3_">#REF!</definedName>
    <definedName name="da">#REF!</definedName>
    <definedName name="da_hoc_xay">#REF!</definedName>
    <definedName name="da05.1">#REF!</definedName>
    <definedName name="da1.2">#REF!</definedName>
    <definedName name="da1x1">#REF!</definedName>
    <definedName name="da1x2">#REF!</definedName>
    <definedName name="da1x22">#REF!</definedName>
    <definedName name="da1x23">#REF!</definedName>
    <definedName name="da1x24">#REF!</definedName>
    <definedName name="da1x25">#REF!</definedName>
    <definedName name="da2.4">#REF!</definedName>
    <definedName name="da2x4">#REF!</definedName>
    <definedName name="da4.6">#REF!</definedName>
    <definedName name="dah">#REF!</definedName>
    <definedName name="dahb">#REF!</definedName>
    <definedName name="dahg">#REF!</definedName>
    <definedName name="dahnlt">#REF!</definedName>
    <definedName name="dahoc">#REF!</definedName>
    <definedName name="DAKT">#REF!</definedName>
    <definedName name="dam">78000</definedName>
    <definedName name="dam_24">#REF!</definedName>
    <definedName name="dam_cau_BTCT">#REF!</definedName>
    <definedName name="damban1kw">#REF!</definedName>
    <definedName name="damcoc60">#REF!</definedName>
    <definedName name="damcoc80">#REF!</definedName>
    <definedName name="damdui1.5">#REF!</definedName>
    <definedName name="DamNgang">#REF!</definedName>
    <definedName name="Dan_dung">#REF!</definedName>
    <definedName name="danducsan">#REF!</definedName>
    <definedName name="DANHMUCVN">#REF!</definedName>
    <definedName name="dao">#REF!</definedName>
    <definedName name="dao_dap_dat">#REF!</definedName>
    <definedName name="DAO_DAT">#REF!</definedName>
    <definedName name="dao0.65">#REF!</definedName>
    <definedName name="dao1.0">#REF!</definedName>
    <definedName name="dap">#REF!</definedName>
    <definedName name="DAT">#REF!</definedName>
    <definedName name="data">#REF!</definedName>
    <definedName name="DATA_DATA2_List">#REF!</definedName>
    <definedName name="data1">#REF!</definedName>
    <definedName name="Data11">#REF!</definedName>
    <definedName name="data2">#REF!</definedName>
    <definedName name="data3" hidden="1">#REF!</definedName>
    <definedName name="Data41">#REF!</definedName>
    <definedName name="data5">#REF!</definedName>
    <definedName name="data6">#REF!</definedName>
    <definedName name="data7">#REF!</definedName>
    <definedName name="data8">#REF!</definedName>
    <definedName name="_xlnm.Database">#REF!</definedName>
    <definedName name="DATATKDT">#REF!</definedName>
    <definedName name="DATDAO">#REF!</definedName>
    <definedName name="dathai">#REF!</definedName>
    <definedName name="day">#REF!</definedName>
    <definedName name="dayccham">#REF!</definedName>
    <definedName name="daydien">#REF!</definedName>
    <definedName name="dayno">#REF!</definedName>
    <definedName name="dban">#REF!</definedName>
    <definedName name="DBASE">#REF!</definedName>
    <definedName name="dbln">#REF!</definedName>
    <definedName name="dbs">#REF!</definedName>
    <definedName name="dche">#REF!</definedName>
    <definedName name="DCL_22">12117600</definedName>
    <definedName name="DCL_35">25490000</definedName>
    <definedName name="DÇm_33">#REF!</definedName>
    <definedName name="dcp">#REF!</definedName>
    <definedName name="dct">#REF!</definedName>
    <definedName name="DD">#REF!</definedName>
    <definedName name="DD.2002">#REF!</definedName>
    <definedName name="DD.T1">#REF!</definedName>
    <definedName name="DD.T2">#REF!</definedName>
    <definedName name="DD.T3">#REF!</definedName>
    <definedName name="DD.T4">#REF!</definedName>
    <definedName name="DD.T5">#REF!</definedName>
    <definedName name="DD.T6">#REF!</definedName>
    <definedName name="DDAY">#REF!</definedName>
    <definedName name="dddem">0.1</definedName>
    <definedName name="de">#REF!</definedName>
    <definedName name="de_">#REF!</definedName>
    <definedName name="Delta">#REF!</definedName>
    <definedName name="DEMI1">#N/A</definedName>
    <definedName name="DEMI2">#N/A</definedName>
    <definedName name="demunc">#REF!</definedName>
    <definedName name="den_bu">#REF!</definedName>
    <definedName name="denbu">#REF!</definedName>
    <definedName name="DenBuGiaiPhong">#REF!</definedName>
    <definedName name="DESC">#REF!</definedName>
    <definedName name="DESCRIPTION">#REF!</definedName>
    <definedName name="Det32x3">#REF!</definedName>
    <definedName name="Det35x3">#REF!</definedName>
    <definedName name="Det40x4">#REF!</definedName>
    <definedName name="Det50x5">#REF!</definedName>
    <definedName name="Det63x6">#REF!</definedName>
    <definedName name="Det75x6">#REF!</definedName>
    <definedName name="DEW">#REF!</definedName>
    <definedName name="df">#REF!</definedName>
    <definedName name="dfd">#REF!</definedName>
    <definedName name="DFext">#REF!</definedName>
    <definedName name="DFvext">#REF!</definedName>
    <definedName name="dg_5cau">#REF!</definedName>
    <definedName name="DG_M_C_X">#REF!</definedName>
    <definedName name="dg67_1">#REF!</definedName>
    <definedName name="dgbdII">#REF!</definedName>
    <definedName name="dgc">#REF!</definedName>
    <definedName name="DGCT_T.Quy_P.Thuy_Q">#REF!</definedName>
    <definedName name="DGCT_TRAUQUYPHUTHUY_HN">#REF!</definedName>
    <definedName name="DGCTI592">#REF!</definedName>
    <definedName name="dgd">#REF!</definedName>
    <definedName name="dghp">#REF!</definedName>
    <definedName name="DGHSDT">#REF!</definedName>
    <definedName name="DGIA">#REF!</definedName>
    <definedName name="DGIA2">#REF!</definedName>
    <definedName name="dgnc">#REF!</definedName>
    <definedName name="dgqndn">#REF!</definedName>
    <definedName name="dgthss3">#REF!</definedName>
    <definedName name="DGTV">#REF!</definedName>
    <definedName name="dgvl">#REF!</definedName>
    <definedName name="DGVtu">#REF!</definedName>
    <definedName name="dhb">#REF!</definedName>
    <definedName name="dhom">#REF!</definedName>
    <definedName name="dien">#REF!</definedName>
    <definedName name="dientichck">#REF!</definedName>
    <definedName name="dim">#REF!</definedName>
    <definedName name="dinh2">#REF!</definedName>
    <definedName name="Dinhmuc">#REF!</definedName>
    <definedName name="dis_s">#REF!</definedName>
    <definedName name="Discount" hidden="1">#REF!</definedName>
    <definedName name="display_area_2" hidden="1">#REF!</definedName>
    <definedName name="dk">#REF!</definedName>
    <definedName name="DLC">#REF!</definedName>
    <definedName name="DLCC">#REF!</definedName>
    <definedName name="dm56bxd">#REF!</definedName>
    <definedName name="dmh">#REF!</definedName>
    <definedName name="DMTK">#REF!</definedName>
    <definedName name="DN">#REF!</definedName>
    <definedName name="DNNN">#REF!</definedName>
    <definedName name="DÑt45x4">#REF!</definedName>
    <definedName name="Do.dang.2001">#REF!</definedName>
    <definedName name="Do.dang.31.10">#REF!</definedName>
    <definedName name="doan1">#REF!</definedName>
    <definedName name="doan2">#REF!</definedName>
    <definedName name="doan3">#REF!</definedName>
    <definedName name="doan4">#REF!</definedName>
    <definedName name="doan5">#REF!</definedName>
    <definedName name="doan6">#REF!</definedName>
    <definedName name="DoanI_2">#REF!</definedName>
    <definedName name="DoanII_2">#REF!</definedName>
    <definedName name="dobt">#REF!</definedName>
    <definedName name="Doc">#REF!</definedName>
    <definedName name="docdoc">0.03125</definedName>
    <definedName name="Document_array">{"ÿÿÿÿÿ"}</definedName>
    <definedName name="Documents_array">#REF!</definedName>
    <definedName name="Doku">#REF!</definedName>
    <definedName name="Don.gia">#REF!</definedName>
    <definedName name="DON_GIA_3282">#REF!</definedName>
    <definedName name="DON_GIA_3283">#REF!</definedName>
    <definedName name="DON_GIA_3285">#REF!</definedName>
    <definedName name="DON_GIA_VAN_CHUYEN_36">#REF!</definedName>
    <definedName name="Dong_coc">#REF!</definedName>
    <definedName name="dotcong">1</definedName>
    <definedName name="dps">#REF!</definedName>
    <definedName name="drn">#REF!</definedName>
    <definedName name="dry..">#REF!</definedName>
    <definedName name="ds">#REF!</definedName>
    <definedName name="ds_">#REF!</definedName>
    <definedName name="DS1p1vc">#REF!</definedName>
    <definedName name="ds1pnc">#REF!</definedName>
    <definedName name="ds1pvl">#REF!</definedName>
    <definedName name="ds3pctnc">#REF!</definedName>
    <definedName name="ds3pctvc">#REF!</definedName>
    <definedName name="ds3pctvl">#REF!</definedName>
    <definedName name="ds3pnc">#REF!</definedName>
    <definedName name="ds3pvl">#REF!</definedName>
    <definedName name="dsc">#REF!</definedName>
    <definedName name="dsc_">#REF!</definedName>
    <definedName name="dsf">#REF!</definedName>
    <definedName name="DSPK1p1nc">#REF!</definedName>
    <definedName name="DSPK1p1vl">#REF!</definedName>
    <definedName name="DSPK1pnc">#REF!</definedName>
    <definedName name="DSPK1pvl">#REF!</definedName>
    <definedName name="DSTD_Clear">[0]!DSTD_Clear</definedName>
    <definedName name="DSUMDATA">#REF!</definedName>
    <definedName name="DT_VKHNN">#REF!</definedName>
    <definedName name="DTCTANG_BD">#REF!</definedName>
    <definedName name="DTCTANG_HT_BD">#REF!</definedName>
    <definedName name="DTCTANG_HT_KT">#REF!</definedName>
    <definedName name="DTCTANG_KT">#REF!</definedName>
    <definedName name="dtdt">#REF!</definedName>
    <definedName name="DTHU">#REF!</definedName>
    <definedName name="dtich1">#REF!</definedName>
    <definedName name="dtich2">#REF!</definedName>
    <definedName name="dtich3">#REF!</definedName>
    <definedName name="dtich4">#REF!</definedName>
    <definedName name="dtich5">#REF!</definedName>
    <definedName name="dtich6">#REF!</definedName>
    <definedName name="DTT">#REF!</definedName>
    <definedName name="dttdb">#REF!</definedName>
    <definedName name="dttdg">#REF!</definedName>
    <definedName name="DU_TOAN_CHI_TIET_CONG_TO">#REF!</definedName>
    <definedName name="DU_TOAN_CHI_TIET_DZ22KV">#REF!</definedName>
    <definedName name="DU_TOAN_CHI_TIET_KHO_BAI">#REF!</definedName>
    <definedName name="dui">#REF!</definedName>
    <definedName name="duoi">#REF!</definedName>
    <definedName name="Duong_dau_cau">#REF!</definedName>
    <definedName name="DuongLoai1">#REF!</definedName>
    <definedName name="DuongLoai2">#REF!</definedName>
    <definedName name="DuongLoai3">#REF!</definedName>
    <definedName name="DuongLoai4">#REF!</definedName>
    <definedName name="DuongLoai5">#REF!</definedName>
    <definedName name="DUT">#REF!</definedName>
    <definedName name="DutoanDongmo">#REF!</definedName>
    <definedName name="DYÕ">#REF!</definedName>
    <definedName name="e">#REF!</definedName>
    <definedName name="E.chandoc">8.875</definedName>
    <definedName name="E.PC">10.438</definedName>
    <definedName name="E.PVI">12</definedName>
    <definedName name="Ea">#REF!</definedName>
    <definedName name="Eb">#REF!</definedName>
    <definedName name="Ebdam">#REF!</definedName>
    <definedName name="EBT">#REF!</definedName>
    <definedName name="Ec_">#REF!</definedName>
    <definedName name="Ecdc">#REF!</definedName>
    <definedName name="Ecoc">#REF!</definedName>
    <definedName name="Ecot1">#REF!</definedName>
    <definedName name="EDR">#REF!</definedName>
    <definedName name="eee">#REF!</definedName>
    <definedName name="EI">#REF!</definedName>
    <definedName name="elan">#REF!</definedName>
    <definedName name="Email">#REF!</definedName>
    <definedName name="emb">#REF!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p">#REF!</definedName>
    <definedName name="epsilon">#REF!</definedName>
    <definedName name="epsilond">#REF!</definedName>
    <definedName name="EQ">#REF!</definedName>
    <definedName name="EQI">#REF!</definedName>
    <definedName name="EQP">#REF!</definedName>
    <definedName name="Es">#REF!</definedName>
    <definedName name="Es_">#REF!</definedName>
    <definedName name="Est._Vol">#REF!</definedName>
    <definedName name="eta">#REF!</definedName>
    <definedName name="etad">#REF!</definedName>
    <definedName name="ETCDC">#REF!</definedName>
    <definedName name="EVNB">#REF!</definedName>
    <definedName name="ex">#REF!</definedName>
    <definedName name="EXC">#REF!</definedName>
    <definedName name="EXCH">#REF!</definedName>
    <definedName name="EXPORT">#REF!</definedName>
    <definedName name="_xlnm.Extract">#REF!</definedName>
    <definedName name="ey">#REF!</definedName>
    <definedName name="f">#REF!</definedName>
    <definedName name="f_cs">#REF!</definedName>
    <definedName name="F1bo">#REF!</definedName>
    <definedName name="F20B86">#REF!</definedName>
    <definedName name="f82E46">#REF!</definedName>
    <definedName name="f92F56">#REF!</definedName>
    <definedName name="FACTOR">#REF!</definedName>
    <definedName name="factor_g">#REF!</definedName>
    <definedName name="Fax">#REF!</definedName>
    <definedName name="Fay">#REF!</definedName>
    <definedName name="fbsdggdsf">{"DZ-TDTB2.XLS","Dcksat.xls"}</definedName>
    <definedName name="fc_">#REF!</definedName>
    <definedName name="FC5_total">#REF!</definedName>
    <definedName name="FC6_total">#REF!</definedName>
    <definedName name="fci">#REF!</definedName>
    <definedName name="Fcoc">#REF!</definedName>
    <definedName name="FCode" hidden="1">#REF!</definedName>
    <definedName name="fcs">#REF!</definedName>
    <definedName name="fD">#REF!</definedName>
    <definedName name="Fdam">#REF!</definedName>
    <definedName name="Fdaymong">#REF!</definedName>
    <definedName name="FDR">#REF!</definedName>
    <definedName name="Fe">#REF!</definedName>
    <definedName name="ff">#REF!</definedName>
    <definedName name="fff" hidden="1">{"'Sheet1'!$L$16"}</definedName>
    <definedName name="fghghgh">#REF!</definedName>
    <definedName name="Fi">#REF!</definedName>
    <definedName name="FI_12">4820</definedName>
    <definedName name="FIL">#REF!</definedName>
    <definedName name="FILE">#REF!</definedName>
    <definedName name="FIT">BlankMacro1</definedName>
    <definedName name="FITT2">BlankMacro1</definedName>
    <definedName name="FITTING2">BlankMacro1</definedName>
    <definedName name="fjh">#REF!</definedName>
    <definedName name="FL">#REF!</definedName>
    <definedName name="FLG">BlankMacro1</definedName>
    <definedName name="Fng">#REF!</definedName>
    <definedName name="FO">#N/A</definedName>
    <definedName name="foo">ErrorHandler_1</definedName>
    <definedName name="fpe">#REF!</definedName>
    <definedName name="fpy">#REF!</definedName>
    <definedName name="fr">#REF!</definedName>
    <definedName name="FS">#REF!</definedName>
    <definedName name="fse">#REF!</definedName>
    <definedName name="fsf">#REF!</definedName>
    <definedName name="fso">#REF!</definedName>
    <definedName name="Ft">#REF!</definedName>
    <definedName name="fth">#REF!</definedName>
    <definedName name="fuji">#REF!</definedName>
    <definedName name="fv">#REF!</definedName>
    <definedName name="Fvn_fri">#REF!</definedName>
    <definedName name="fy">#REF!</definedName>
    <definedName name="Fy_">#REF!</definedName>
    <definedName name="g" hidden="1">{"'Sheet1'!$L$16"}</definedName>
    <definedName name="g_">#REF!</definedName>
    <definedName name="g_1">#REF!</definedName>
    <definedName name="G_2">#REF!</definedName>
    <definedName name="g_3">#REF!</definedName>
    <definedName name="G_ME">#REF!</definedName>
    <definedName name="Ga">#REF!</definedName>
    <definedName name="gach">#REF!</definedName>
    <definedName name="GAHT">#REF!</definedName>
    <definedName name="Gald">#REF!</definedName>
    <definedName name="gama">#REF!</definedName>
    <definedName name="Gamadam">#REF!</definedName>
    <definedName name="GBT">#REF!</definedName>
    <definedName name="GC_CT">#REF!</definedName>
    <definedName name="GC_DN">#REF!</definedName>
    <definedName name="GC_HT">#REF!</definedName>
    <definedName name="GC_TD">#REF!</definedName>
    <definedName name="gce">#REF!</definedName>
    <definedName name="gchi">#REF!</definedName>
    <definedName name="Gcpk">#REF!</definedName>
    <definedName name="gcs">#REF!</definedName>
    <definedName name="gDst">#REF!</definedName>
    <definedName name="geff">#REF!</definedName>
    <definedName name="geo">#REF!</definedName>
    <definedName name="getrtertertert">BlankMacro1</definedName>
    <definedName name="ghichu">#REF!</definedName>
    <definedName name="ghip">#REF!</definedName>
    <definedName name="gi">#REF!</definedName>
    <definedName name="Gia_CT">#REF!</definedName>
    <definedName name="GIA_CU_LY_VAN_CHUYEN">#REF!</definedName>
    <definedName name="gia_den_bu">#REF!</definedName>
    <definedName name="gia_tien">#REF!</definedName>
    <definedName name="gia_tien_1">#REF!</definedName>
    <definedName name="gia_tien_2">#REF!</definedName>
    <definedName name="gia_tien_3">#REF!</definedName>
    <definedName name="gia_tien_BTN">#REF!</definedName>
    <definedName name="gia_tri_1BTN">#REF!</definedName>
    <definedName name="gia_tri_2BTN">#REF!</definedName>
    <definedName name="gia_tri_3BTN">#REF!</definedName>
    <definedName name="Gia_VT">#REF!</definedName>
    <definedName name="giam">#REF!</definedName>
    <definedName name="giatien">#REF!</definedName>
    <definedName name="GIAVL_TRALY">#REF!</definedName>
    <definedName name="GIAVLIEUTN">#REF!</definedName>
    <definedName name="GiaVtu">#REF!</definedName>
    <definedName name="Giocong">#REF!</definedName>
    <definedName name="gis">#REF!</definedName>
    <definedName name="gis150room">#REF!</definedName>
    <definedName name="gjh">#REF!</definedName>
    <definedName name="gkGTGT">#REF!</definedName>
    <definedName name="gl">#REF!</definedName>
    <definedName name="gl3p">#REF!</definedName>
    <definedName name="gld">#REF!</definedName>
    <definedName name="gLst">#REF!</definedName>
    <definedName name="GMs">#REF!</definedName>
    <definedName name="GMSTC">#REF!</definedName>
    <definedName name="GNmd">#REF!</definedName>
    <definedName name="gntc">#REF!</definedName>
    <definedName name="go">#REF!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ps">#REF!</definedName>
    <definedName name="GRID">#REF!</definedName>
    <definedName name="gse">#REF!</definedName>
    <definedName name="GSTC">#REF!</definedName>
    <definedName name="GT">#REF!</definedName>
    <definedName name="Gtb">#REF!</definedName>
    <definedName name="gtbtt">#REF!</definedName>
    <definedName name="gtc">#REF!</definedName>
    <definedName name="GTDTCTANG_HT_NC_BD">#REF!</definedName>
    <definedName name="GTDTCTANG_HT_NC_KT">#REF!</definedName>
    <definedName name="GTDTCTANG_HT_VL_BD">#REF!</definedName>
    <definedName name="GTDTCTANG_HT_VL_KT">#REF!</definedName>
    <definedName name="GTDTCTANG_NC_BD">#REF!</definedName>
    <definedName name="GTDTCTANG_NC_KT">#REF!</definedName>
    <definedName name="GTDTCTANG_VL_BD">#REF!</definedName>
    <definedName name="GTDTCTANG_VL_KT">#REF!</definedName>
    <definedName name="GTDTXL">#REF!</definedName>
    <definedName name="GTRI">#REF!</definedName>
    <definedName name="gtst">#REF!</definedName>
    <definedName name="GTTB">#REF!</definedName>
    <definedName name="GTXL">#REF!</definedName>
    <definedName name="GTXL_1">#REF!</definedName>
    <definedName name="GTXL3">#REF!</definedName>
    <definedName name="GVL_LDT">#REF!</definedName>
    <definedName name="gWst">#REF!</definedName>
    <definedName name="gx">#REF!</definedName>
    <definedName name="Gxl">#REF!</definedName>
    <definedName name="gxltt">#REF!</definedName>
    <definedName name="gxm">#REF!</definedName>
    <definedName name="GXMAX">#REF!</definedName>
    <definedName name="GXMIN">#REF!</definedName>
    <definedName name="GYMAX">#REF!</definedName>
    <definedName name="GYMIN">#REF!</definedName>
    <definedName name="h" hidden="1">{"'Sheet1'!$L$16"}</definedName>
    <definedName name="H.4">#REF!</definedName>
    <definedName name="H.5">#REF!</definedName>
    <definedName name="H.6">#REF!</definedName>
    <definedName name="H.7">#REF!</definedName>
    <definedName name="h.8">#REF!</definedName>
    <definedName name="h.9">#REF!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_THUCHTHH">#REF!</definedName>
    <definedName name="H_THUCTT">#REF!</definedName>
    <definedName name="h18x">#REF!</definedName>
    <definedName name="h1t">#REF!</definedName>
    <definedName name="H21dai75">#REF!</definedName>
    <definedName name="H21dai9">#REF!</definedName>
    <definedName name="H22dai6">#REF!</definedName>
    <definedName name="H22dai75">#REF!</definedName>
    <definedName name="h2t">#REF!</definedName>
    <definedName name="h30x">#REF!</definedName>
    <definedName name="h3t">#REF!</definedName>
    <definedName name="H43dai6">#REF!</definedName>
    <definedName name="H43dai75">#REF!</definedName>
    <definedName name="H43dai9">#REF!</definedName>
    <definedName name="H44dai6">#REF!</definedName>
    <definedName name="H44dai75">#REF!</definedName>
    <definedName name="H44dai9">#REF!</definedName>
    <definedName name="hai">#REF!</definedName>
    <definedName name="hall1">#REF!</definedName>
    <definedName name="hall2">#REF!</definedName>
    <definedName name="Hang_muc_khac">#REF!</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ban">#REF!</definedName>
    <definedName name="Hbb">#REF!</definedName>
    <definedName name="HBC">#REF!</definedName>
    <definedName name="HbHcOnOff">#REF!</definedName>
    <definedName name="HBL">#REF!</definedName>
    <definedName name="HBTFF">#REF!</definedName>
    <definedName name="Hbtt">#REF!</definedName>
    <definedName name="hcd">#REF!</definedName>
    <definedName name="HCM">#REF!</definedName>
    <definedName name="HCPH">#REF!</definedName>
    <definedName name="HCS">#REF!</definedName>
    <definedName name="hct">#REF!</definedName>
    <definedName name="Hctt">#REF!</definedName>
    <definedName name="HCU">#REF!</definedName>
    <definedName name="Hdao">0.3</definedName>
    <definedName name="Hdap">5.2</definedName>
    <definedName name="Hdb">#REF!</definedName>
    <definedName name="HDC">#REF!</definedName>
    <definedName name="hdi">#REF!</definedName>
    <definedName name="Hdinh">#REF!</definedName>
    <definedName name="hdjuy">#REF!</definedName>
    <definedName name="Hdtt">#REF!</definedName>
    <definedName name="HDU">#REF!</definedName>
    <definedName name="He">#REF!</definedName>
    <definedName name="HE_SO_KHO_KHAN_CANG_DAY">#REF!</definedName>
    <definedName name="Heä_soá_laép_xaø_H">1.7</definedName>
    <definedName name="heä_soá_sình_laày">#REF!</definedName>
    <definedName name="height">#REF!</definedName>
    <definedName name="Heso">#REF!</definedName>
    <definedName name="hesoC">#REF!</definedName>
    <definedName name="HeSoPhuPhi">#REF!</definedName>
    <definedName name="HFFTRB">#REF!</definedName>
    <definedName name="HFFTSF">#REF!</definedName>
    <definedName name="HGLTB">#REF!</definedName>
    <definedName name="hh" hidden="1">{"'Sheet1'!$L$16"}</definedName>
    <definedName name="HHcat">#REF!</definedName>
    <definedName name="HHda">#REF!</definedName>
    <definedName name="HHIC">#REF!</definedName>
    <definedName name="HHT">#REF!</definedName>
    <definedName name="HHTT">#REF!</definedName>
    <definedName name="HiddenRows" hidden="1">#REF!</definedName>
    <definedName name="hien">#REF!</definedName>
    <definedName name="Hinh_thuc">#REF!</definedName>
    <definedName name="HKE">#REF!</definedName>
    <definedName name="HKL">#REF!</definedName>
    <definedName name="HKLHI">#REF!</definedName>
    <definedName name="HKLL">#REF!</definedName>
    <definedName name="HKLLLO">#REF!</definedName>
    <definedName name="HLC">#REF!</definedName>
    <definedName name="HLIC">#REF!</definedName>
    <definedName name="HLU">#REF!</definedName>
    <definedName name="HM">#REF!</definedName>
    <definedName name="HMLK">#REF!</definedName>
    <definedName name="HMNAM">#REF!</definedName>
    <definedName name="HMÑK">#REF!</definedName>
    <definedName name="Hmong">#REF!</definedName>
    <definedName name="HMPS">#REF!</definedName>
    <definedName name="ho">#REF!</definedName>
    <definedName name="hoc">55000</definedName>
    <definedName name="HoI">#REF!</definedName>
    <definedName name="HoII">#REF!</definedName>
    <definedName name="HoIII">#REF!</definedName>
    <definedName name="holan">#REF!</definedName>
    <definedName name="HOME_MANP">#REF!</definedName>
    <definedName name="HOMEOFFICE_COST">#REF!</definedName>
    <definedName name="hoten">#REF!</definedName>
    <definedName name="hotrongcay">#REF!</definedName>
    <definedName name="Hoü_vaì_tãn">#REF!</definedName>
    <definedName name="HR">#REF!</definedName>
    <definedName name="HRC">#REF!</definedName>
    <definedName name="hs_">#REF!</definedName>
    <definedName name="HS_may">#REF!</definedName>
    <definedName name="Hsc">#REF!</definedName>
    <definedName name="HSCG">#REF!</definedName>
    <definedName name="HSCT3">0.1</definedName>
    <definedName name="hsd">#REF!</definedName>
    <definedName name="hsdc">#REF!</definedName>
    <definedName name="hsdc1">#REF!</definedName>
    <definedName name="HSDN">2.5</definedName>
    <definedName name="HSFTRB">#REF!</definedName>
    <definedName name="HSGG">#REF!</definedName>
    <definedName name="HSHH">#REF!</definedName>
    <definedName name="HSHHUT">#REF!</definedName>
    <definedName name="hsk">#REF!</definedName>
    <definedName name="HSKK35">#REF!</definedName>
    <definedName name="HSLX">#REF!</definedName>
    <definedName name="HSLXH">1.7</definedName>
    <definedName name="HSLXP">#REF!</definedName>
    <definedName name="hsm">#REF!</definedName>
    <definedName name="HSMTC">#REF!</definedName>
    <definedName name="hsn">0.5</definedName>
    <definedName name="hsnc">#REF!</definedName>
    <definedName name="hsnc_cau">2.5039</definedName>
    <definedName name="hsnc_cau2">1.626</definedName>
    <definedName name="hsnc_d">1.6356</definedName>
    <definedName name="hsnc_d2">1.6356</definedName>
    <definedName name="HSSL">#REF!</definedName>
    <definedName name="hßm4">#REF!</definedName>
    <definedName name="hstb">#REF!</definedName>
    <definedName name="hstdtk">#REF!</definedName>
    <definedName name="hsthep">#REF!</definedName>
    <definedName name="Hstt">#REF!</definedName>
    <definedName name="hsUd">#REF!</definedName>
    <definedName name="HSVC1">#REF!</definedName>
    <definedName name="HSVC2">#REF!</definedName>
    <definedName name="HSVC3">#REF!</definedName>
    <definedName name="hsvl">#REF!</definedName>
    <definedName name="hsvl2">1</definedName>
    <definedName name="HTHH">#REF!</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S">#REF!</definedName>
    <definedName name="HTU">#REF!</definedName>
    <definedName name="HTVL">#REF!</definedName>
    <definedName name="hu" hidden="1">{"'Sheet1'!$L$16"}</definedName>
    <definedName name="HUB">#REF!</definedName>
    <definedName name="hung">#REF!</definedName>
    <definedName name="huy" hidden="1">{"'Sheet1'!$L$16"}</definedName>
    <definedName name="HV">#REF!</definedName>
    <definedName name="hvac">#REF!</definedName>
    <definedName name="hvacctr">#REF!</definedName>
    <definedName name="hvacgis">#REF!</definedName>
    <definedName name="hvacgis4">#REF!</definedName>
    <definedName name="HVBC">#REF!</definedName>
    <definedName name="HVC">#REF!</definedName>
    <definedName name="HVL">#REF!</definedName>
    <definedName name="HVP">#REF!</definedName>
    <definedName name="hvt">#REF!</definedName>
    <definedName name="hvtb">#REF!</definedName>
    <definedName name="hvttt">#REF!</definedName>
    <definedName name="I">#REF!</definedName>
    <definedName name="I_A">#REF!</definedName>
    <definedName name="I_B">#REF!</definedName>
    <definedName name="I_c">#REF!</definedName>
    <definedName name="I_p">#REF!</definedName>
    <definedName name="i0">#REF!</definedName>
    <definedName name="Ic">#REF!</definedName>
    <definedName name="Icoc">#REF!</definedName>
    <definedName name="IDLAB_COST">#REF!</definedName>
    <definedName name="ii">#REF!</definedName>
    <definedName name="II_A">#REF!</definedName>
    <definedName name="II_B">#REF!</definedName>
    <definedName name="II_c">#REF!</definedName>
    <definedName name="III_a">#REF!</definedName>
    <definedName name="III_B">#REF!</definedName>
    <definedName name="III_c">#REF!</definedName>
    <definedName name="IMPORT">#REF!</definedName>
    <definedName name="IND_LAB">#REF!</definedName>
    <definedName name="INDMANP">#REF!</definedName>
    <definedName name="INF">#REF!</definedName>
    <definedName name="Ing">#REF!</definedName>
    <definedName name="INPUT">#REF!</definedName>
    <definedName name="INPUT1">#REF!</definedName>
    <definedName name="inputCosti">#REF!</definedName>
    <definedName name="inputLf">#REF!</definedName>
    <definedName name="inputWTP">#REF!</definedName>
    <definedName name="INT">#REF!</definedName>
    <definedName name="Ip">#REF!</definedName>
    <definedName name="IST">#REF!</definedName>
    <definedName name="itd1.5">#REF!</definedName>
    <definedName name="itdd1.5">#REF!</definedName>
    <definedName name="itddgoi">#REF!</definedName>
    <definedName name="itdg">#REF!</definedName>
    <definedName name="itdgoi">#REF!</definedName>
    <definedName name="ITEM">#REF!</definedName>
    <definedName name="ith1.5">#REF!</definedName>
    <definedName name="ithg">#REF!</definedName>
    <definedName name="ithgoi">#REF!</definedName>
    <definedName name="Iv">#REF!</definedName>
    <definedName name="IWTP">#REF!</definedName>
    <definedName name="ixy">#REF!</definedName>
    <definedName name="j">#REF!</definedName>
    <definedName name="J.O">#REF!</definedName>
    <definedName name="J.O_GT">#REF!</definedName>
    <definedName name="j356C8">#REF!</definedName>
    <definedName name="J81j81">#REF!</definedName>
    <definedName name="jhnjnn">#REF!</definedName>
    <definedName name="jkghj">#REF!</definedName>
    <definedName name="Jxdam">#REF!</definedName>
    <definedName name="Jydam">#REF!</definedName>
    <definedName name="k">#REF!</definedName>
    <definedName name="k_">#REF!</definedName>
    <definedName name="K_L">#REF!</definedName>
    <definedName name="KA">#REF!</definedName>
    <definedName name="KAE">#REF!</definedName>
    <definedName name="KAS">#REF!</definedName>
    <definedName name="kc">#REF!</definedName>
    <definedName name="kcdd">#REF!</definedName>
    <definedName name="kcg">#REF!</definedName>
    <definedName name="kcong">#REF!</definedName>
    <definedName name="kdien">#REF!</definedName>
    <definedName name="KE_HOACH_VON_PHU_THU">#REF!</definedName>
    <definedName name="kecot">#REF!</definedName>
    <definedName name="KgBM">#REF!</definedName>
    <definedName name="Kgcot">#REF!</definedName>
    <definedName name="KgCTd4">#REF!</definedName>
    <definedName name="KgCTt4">#REF!</definedName>
    <definedName name="Kgdamd4">#REF!</definedName>
    <definedName name="Kgdamt4">#REF!</definedName>
    <definedName name="Kgmong">#REF!</definedName>
    <definedName name="KgNXOLdk">#REF!</definedName>
    <definedName name="Kgsan">#REF!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_Chang">#REF!</definedName>
    <definedName name="khac">2</definedName>
    <definedName name="khac1">#REF!</definedName>
    <definedName name="khac2">#REF!</definedName>
    <definedName name="khanang">#REF!</definedName>
    <definedName name="KHKQKD">#REF!</definedName>
    <definedName name="khla09" hidden="1">{"'Sheet1'!$L$16"}</definedName>
    <definedName name="KHldatcat">#REF!</definedName>
    <definedName name="khoanda">#REF!</definedName>
    <definedName name="khoannhoi">#REF!</definedName>
    <definedName name="KHOI_LUONG_DAT_DAO_DAP">#REF!</definedName>
    <definedName name="khong">#REF!</definedName>
    <definedName name="Khong_can_doi">#REF!</definedName>
    <definedName name="khongtruotgia" hidden="1">{"'Sheet1'!$L$16"}</definedName>
    <definedName name="KHTHUE">#REF!</definedName>
    <definedName name="KHTV.T3">#REF!</definedName>
    <definedName name="KHTV.T7">#REF!</definedName>
    <definedName name="Khung">#REF!</definedName>
    <definedName name="khvh09" hidden="1">{"'Sheet1'!$L$16"}</definedName>
    <definedName name="khvx09" hidden="1">{#N/A,#N/A,FALSE,"Chi tiÆt"}</definedName>
    <definedName name="KHYt09" hidden="1">{"'Sheet1'!$L$16"}</definedName>
    <definedName name="kich250">#REF!</definedName>
    <definedName name="kich500">#REF!</definedName>
    <definedName name="kiem">#REF!</definedName>
    <definedName name="Kiem_tra_trung_ten">#REF!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ipdien">#REF!</definedName>
    <definedName name="kj">#REF!</definedName>
    <definedName name="KKE_Sheet10_List">#REF!</definedName>
    <definedName name="KL.Thietke">#REF!</definedName>
    <definedName name="kl_ME">#REF!</definedName>
    <definedName name="KL1P">#REF!</definedName>
    <definedName name="KLC">#REF!</definedName>
    <definedName name="klctbb">#REF!</definedName>
    <definedName name="KLDL">#REF!</definedName>
    <definedName name="KLHH">#REF!</definedName>
    <definedName name="KLTHDN">#REF!</definedName>
    <definedName name="KLVANKHUON">#REF!</definedName>
    <definedName name="klvt">#REF!</definedName>
    <definedName name="Kmc">#REF!</definedName>
    <definedName name="Kmd">#REF!</definedName>
    <definedName name="Knc">#REF!</definedName>
    <definedName name="Kncc">#REF!</definedName>
    <definedName name="Kncd">#REF!</definedName>
    <definedName name="Kng">#REF!</definedName>
    <definedName name="KÕ_ho_ch_Th_ng_10">#REF!</definedName>
    <definedName name="kp1ph">#REF!</definedName>
    <definedName name="Ks">#REF!</definedName>
    <definedName name="ksbn" hidden="1">{"'Sheet1'!$L$16"}</definedName>
    <definedName name="kshn" hidden="1">{"'Sheet1'!$L$16"}</definedName>
    <definedName name="ksls" hidden="1">{"'Sheet1'!$L$16"}</definedName>
    <definedName name="KSTK">#REF!</definedName>
    <definedName name="ktc">#REF!</definedName>
    <definedName name="Kte">#REF!</definedName>
    <definedName name="KVC">#REF!</definedName>
    <definedName name="Kxc">#REF!</definedName>
    <definedName name="Kxp">#REF!</definedName>
    <definedName name="l">#REF!</definedName>
    <definedName name="l_1">#REF!</definedName>
    <definedName name="L_mong">#REF!</definedName>
    <definedName name="l1d">#REF!</definedName>
    <definedName name="L63x6">5800</definedName>
    <definedName name="LABEL">#REF!</definedName>
    <definedName name="Laivay">#REF!</definedName>
    <definedName name="lan">#REF!</definedName>
    <definedName name="lancan">#REF!</definedName>
    <definedName name="langson" hidden="1">{"'Sheet1'!$L$16"}</definedName>
    <definedName name="lanhto">#REF!</definedName>
    <definedName name="LanTrai">#REF!</definedName>
    <definedName name="lao_keo_dam_cau">#REF!</definedName>
    <definedName name="LAP_DAT_TBA">#REF!</definedName>
    <definedName name="Last_Row">IF([0]!Values_Entered,Header_Row+[0]!Number_of_Payments,Header_Row)</definedName>
    <definedName name="Lban">#REF!</definedName>
    <definedName name="LBR">#REF!</definedName>
    <definedName name="LBS_22">107800000</definedName>
    <definedName name="Lc">#REF!</definedName>
    <definedName name="LC5_total">#REF!</definedName>
    <definedName name="LC6_total">#REF!</definedName>
    <definedName name="Lcb">#REF!</definedName>
    <definedName name="lcc">#REF!</definedName>
    <definedName name="lcd">#REF!</definedName>
    <definedName name="Lcot">#REF!</definedName>
    <definedName name="lct">#REF!</definedName>
    <definedName name="LDAM">#REF!</definedName>
    <definedName name="Ldatcat">#REF!</definedName>
    <definedName name="Ldi">#REF!</definedName>
    <definedName name="LDIM">#REF!</definedName>
    <definedName name="Ldinh">#REF!</definedName>
    <definedName name="Lg">#REF!</definedName>
    <definedName name="LG_CB_N1">#REF!</definedName>
    <definedName name="lh">#REF!</definedName>
    <definedName name="LIET_KE_VI_TRI_DZ0.4KV">#REF!</definedName>
    <definedName name="LIET_KE_VI_TRI_DZ22KV">#REF!</definedName>
    <definedName name="line15">#REF!</definedName>
    <definedName name="list">#REF!</definedName>
    <definedName name="LK.T2">#REF!</definedName>
    <definedName name="LK.T3">#REF!</definedName>
    <definedName name="LK.T4">#REF!</definedName>
    <definedName name="LK.T5">#REF!</definedName>
    <definedName name="LK.T6">#REF!</definedName>
    <definedName name="LK_hathe">#REF!</definedName>
    <definedName name="Lmk">#REF!</definedName>
    <definedName name="Lmong">#REF!</definedName>
    <definedName name="Lms">#REF!</definedName>
    <definedName name="Lmt">#REF!</definedName>
    <definedName name="LN">#REF!</definedName>
    <definedName name="Lnsc">#REF!</definedName>
    <definedName name="lntt">#REF!</definedName>
    <definedName name="Lo">#REF!</definedName>
    <definedName name="LoadData">#REF!</definedName>
    <definedName name="LoadingData">#REF!</definedName>
    <definedName name="loai">#REF!</definedName>
    <definedName name="LoÁi_BQL">#REF!</definedName>
    <definedName name="LoÁi_CT">#REF!</definedName>
    <definedName name="LOAI_DUONG">#REF!</definedName>
    <definedName name="Loai_TD">#REF!</definedName>
    <definedName name="LoaixeH">#REF!</definedName>
    <definedName name="LoaixeXB">#REF!</definedName>
    <definedName name="lón1">#REF!</definedName>
    <definedName name="lón4">#REF!</definedName>
    <definedName name="long">#REF!</definedName>
    <definedName name="LOOP">#REF!</definedName>
    <definedName name="LPTDDT">#REF!</definedName>
    <definedName name="LPTDTK">#REF!</definedName>
    <definedName name="LRMC">#REF!</definedName>
    <definedName name="lrung">#REF!</definedName>
    <definedName name="Lthan">#REF!</definedName>
    <definedName name="ltre">#REF!</definedName>
    <definedName name="lulop16">#REF!</definedName>
    <definedName name="luoichanrac">#REF!</definedName>
    <definedName name="luoncap">#REF!</definedName>
    <definedName name="lurung16">#REF!</definedName>
    <definedName name="luthep10">#REF!</definedName>
    <definedName name="Luy.ke.30.11">#REF!</definedName>
    <definedName name="Luy.ke.31.10">#REF!</definedName>
    <definedName name="lv..">#REF!</definedName>
    <definedName name="lVC">#REF!</definedName>
    <definedName name="lvr..">#REF!</definedName>
    <definedName name="lvt">#REF!</definedName>
    <definedName name="m">#REF!</definedName>
    <definedName name="M_CSCT">#REF!</definedName>
    <definedName name="M_TD">#REF!</definedName>
    <definedName name="M0.4">#REF!</definedName>
    <definedName name="M10.1">#REF!</definedName>
    <definedName name="M10.1a">#REF!</definedName>
    <definedName name="M10.2">#REF!</definedName>
    <definedName name="M10.2a">#REF!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cbt">#REF!</definedName>
    <definedName name="MACRO">#REF!</definedName>
    <definedName name="Macro2">#REF!</definedName>
    <definedName name="MACTANG_BD">#REF!</definedName>
    <definedName name="MACTANG_HT_BD">#REF!</definedName>
    <definedName name="MACTANG_HT_KT">#REF!</definedName>
    <definedName name="MACTANG_KT">#REF!</definedName>
    <definedName name="mahang">#REF!</definedName>
    <definedName name="mahang_tondk">#REF!</definedName>
    <definedName name="mahieu">#REF!</definedName>
    <definedName name="MAJ_CON_EQP">#REF!</definedName>
    <definedName name="MaMay_Q">#REF!</definedName>
    <definedName name="Mat_cau">#REF!</definedName>
    <definedName name="MAVANKHUON">#REF!</definedName>
    <definedName name="MaViet">#REF!</definedName>
    <definedName name="MAVLTHDN">#REF!</definedName>
    <definedName name="maybua">#REF!</definedName>
    <definedName name="maycay">#REF!</definedName>
    <definedName name="maykhoan">#REF!</definedName>
    <definedName name="maythepnaphl">#REF!</definedName>
    <definedName name="mayui">#REF!</definedName>
    <definedName name="mayui110">#REF!</definedName>
    <definedName name="mb">#REF!</definedName>
    <definedName name="Mba1p">#REF!</definedName>
    <definedName name="Mba3p">#REF!</definedName>
    <definedName name="mbangtai10">#REF!</definedName>
    <definedName name="mbangtai100">#REF!</definedName>
    <definedName name="mbangtai15">#REF!</definedName>
    <definedName name="mbangtai150">#REF!</definedName>
    <definedName name="mbangtai25">#REF!</definedName>
    <definedName name="Mbb3p">#REF!</definedName>
    <definedName name="Mbn1p">#REF!</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#REF!</definedName>
    <definedName name="mc1.5">#REF!</definedName>
    <definedName name="mc1.5s7">#REF!</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gd">#REF!</definedName>
    <definedName name="mcgds7">#REF!</definedName>
    <definedName name="Mcom_I">#REF!</definedName>
    <definedName name="Mcr">#REF!</definedName>
    <definedName name="mcuakl1.7">#REF!</definedName>
    <definedName name="mdamban0.4">#REF!</definedName>
    <definedName name="mdamban0.6">#REF!</definedName>
    <definedName name="mdamban0.8">#REF!</definedName>
    <definedName name="mdamban1">#REF!</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BT">#REF!</definedName>
    <definedName name="Mdls">#REF!</definedName>
    <definedName name="Mdls_">#REF!</definedName>
    <definedName name="Mdnc">#REF!</definedName>
    <definedName name="MDT">#REF!</definedName>
    <definedName name="MDTa">#REF!</definedName>
    <definedName name="me">#REF!</definedName>
    <definedName name="Mè_A1">#REF!</definedName>
    <definedName name="Mè_A2">#REF!</definedName>
    <definedName name="MENU1">#REF!</definedName>
    <definedName name="MENUVIEW">#REF!</definedName>
    <definedName name="mepcocsau1">#REF!</definedName>
    <definedName name="mepcoctr100">#REF!</definedName>
    <definedName name="mepcoctr60">#REF!</definedName>
    <definedName name="MESSAGE">#REF!</definedName>
    <definedName name="MESSAGE1">#REF!</definedName>
    <definedName name="MESSAGE2">#REF!</definedName>
    <definedName name="METAL">#REF!</definedName>
    <definedName name="MG_A">#REF!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INH">#REF!</definedName>
    <definedName name="minh_1">#REF!</definedName>
    <definedName name="minh_mtk">#REF!</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lan">#REF!</definedName>
    <definedName name="Mlc_">#REF!</definedName>
    <definedName name="Mlls">#REF!</definedName>
    <definedName name="Mlls_">#REF!</definedName>
    <definedName name="mluoncap15">#REF!</definedName>
    <definedName name="mmai2.7">#REF!</definedName>
    <definedName name="MN">#REF!</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t_I">#REF!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nkhi">#REF!</definedName>
    <definedName name="MNTC">#REF!</definedName>
    <definedName name="mo" hidden="1">{"'Sheet1'!$L$16"}</definedName>
    <definedName name="MODIFY">#REF!</definedName>
    <definedName name="moi" hidden="1">{"'Sheet1'!$L$16"}</definedName>
    <definedName name="mongbang">#REF!</definedName>
    <definedName name="mongdon">#REF!</definedName>
    <definedName name="Morong">#REF!</definedName>
    <definedName name="Morong4054_85">#REF!</definedName>
    <definedName name="morong4054_98">#REF!</definedName>
    <definedName name="motodk150">#REF!</definedName>
    <definedName name="motodk180">#REF!</definedName>
    <definedName name="motodk200">#REF!</definedName>
    <definedName name="motodk240">#REF!</definedName>
    <definedName name="motodk255">#REF!</definedName>
    <definedName name="motodk272">#REF!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ùng">#REF!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#REF!</definedName>
    <definedName name="Mr_">#REF!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CT">#REF!</definedName>
    <definedName name="msvt_bg">#REF!</definedName>
    <definedName name="MSVT_TAM">#REF!</definedName>
    <definedName name="mtaukeo150">#REF!</definedName>
    <definedName name="mtaukeo360">#REF!</definedName>
    <definedName name="mtaukeo600">#REF!</definedName>
    <definedName name="mtbipvlan150">#REF!</definedName>
    <definedName name="mtcdg">#REF!</definedName>
    <definedName name="MTCLD">#REF!</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ien4.5">#REF!</definedName>
    <definedName name="mtk">#REF!</definedName>
    <definedName name="MTMAC12">#REF!</definedName>
    <definedName name="MTN">#REF!</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am">#REF!</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XL">#REF!</definedName>
    <definedName name="Mu">#REF!</definedName>
    <definedName name="Mu_">#REF!</definedName>
    <definedName name="MucDauTu">#REF!</definedName>
    <definedName name="mui">#REF!</definedName>
    <definedName name="muonong2.8">#REF!</definedName>
    <definedName name="muy_fri">#REF!</definedName>
    <definedName name="mvanthang0.3">#REF!</definedName>
    <definedName name="mvanthang0.5">#REF!</definedName>
    <definedName name="mvanthang2">#REF!</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#REF!</definedName>
    <definedName name="n">#REF!</definedName>
    <definedName name="n_1">#REF!</definedName>
    <definedName name="n_2">#REF!</definedName>
    <definedName name="n_3">#REF!</definedName>
    <definedName name="n1pig">#REF!</definedName>
    <definedName name="N1pIGvc">#REF!</definedName>
    <definedName name="n1pind">#REF!</definedName>
    <definedName name="N1pINDvc">#REF!</definedName>
    <definedName name="n1ping">#REF!</definedName>
    <definedName name="N1pINGvc">#REF!</definedName>
    <definedName name="n1pint">#REF!</definedName>
    <definedName name="Na">#REF!</definedName>
    <definedName name="Name">#REF!</definedName>
    <definedName name="NB">#REF!</definedName>
    <definedName name="nc">#REF!</definedName>
    <definedName name="nc.3">#REF!</definedName>
    <definedName name="nc.4">#REF!</definedName>
    <definedName name="NC.M10.1">#REF!</definedName>
    <definedName name="NC.M10.2">#REF!</definedName>
    <definedName name="NC.MDT">#REF!</definedName>
    <definedName name="nc_btm10">#REF!</definedName>
    <definedName name="nc_btm100">#REF!</definedName>
    <definedName name="NC_CSCT">#REF!</definedName>
    <definedName name="NC_CTXD">#REF!</definedName>
    <definedName name="NC_RD">#REF!</definedName>
    <definedName name="NC_TD">#REF!</definedName>
    <definedName name="nc1p">#REF!</definedName>
    <definedName name="nc2.5">#REF!</definedName>
    <definedName name="nc3.2">#REF!</definedName>
    <definedName name="nc3p">#REF!</definedName>
    <definedName name="ncbaotaibovay">#REF!</definedName>
    <definedName name="NCBD100">#REF!</definedName>
    <definedName name="NCBD200">#REF!</definedName>
    <definedName name="NCBD250">#REF!</definedName>
    <definedName name="NCcap0.7">#REF!</definedName>
    <definedName name="NCcap1">#REF!</definedName>
    <definedName name="nccs">#REF!</definedName>
    <definedName name="NCCT3p">#REF!</definedName>
    <definedName name="ncdg">#REF!</definedName>
    <definedName name="NCGF">#REF!</definedName>
    <definedName name="ncgff">#REF!</definedName>
    <definedName name="NCKT">#REF!</definedName>
    <definedName name="NCLD">#REF!</definedName>
    <definedName name="ncong">#REF!</definedName>
    <definedName name="NCPP">#REF!</definedName>
    <definedName name="nct">#REF!</definedName>
    <definedName name="ncthepnaphl">#REF!</definedName>
    <definedName name="nctn">#REF!</definedName>
    <definedName name="nctram">#REF!</definedName>
    <definedName name="NCVC100">#REF!</definedName>
    <definedName name="NCVC200">#REF!</definedName>
    <definedName name="NCVC250">#REF!</definedName>
    <definedName name="NCVC3P">#REF!</definedName>
    <definedName name="ndc">#REF!</definedName>
    <definedName name="nenkhi10m3">#REF!</definedName>
    <definedName name="nenkhi1200">#REF!</definedName>
    <definedName name="neo32mm">#REF!</definedName>
    <definedName name="neo4T">#REF!</definedName>
    <definedName name="NET">#REF!</definedName>
    <definedName name="NET_1">#REF!</definedName>
    <definedName name="NET_ANA">#REF!</definedName>
    <definedName name="NET_ANA_1">#REF!</definedName>
    <definedName name="NET_ANA_2">#REF!</definedName>
    <definedName name="NEXT">#REF!</definedName>
    <definedName name="NGAØY">#REF!</definedName>
    <definedName name="ngau">#REF!</definedName>
    <definedName name="Ngay">#REF!</definedName>
    <definedName name="nght">#REF!</definedName>
    <definedName name="NH">#REF!</definedName>
    <definedName name="NHAÂN_COÂNG">BTRAM</definedName>
    <definedName name="Nhâm_CT">#REF!</definedName>
    <definedName name="Nhâm_Ctr">#REF!</definedName>
    <definedName name="Nhapsolieu">#REF!</definedName>
    <definedName name="nhfffd">{"DZ-TDTB2.XLS","Dcksat.xls"}</definedName>
    <definedName name="nhn">#REF!</definedName>
    <definedName name="nhoatH30">#REF!</definedName>
    <definedName name="NHot">#REF!</definedName>
    <definedName name="nhu">#REF!</definedName>
    <definedName name="nhua">#REF!</definedName>
    <definedName name="nhuad">#REF!</definedName>
    <definedName name="nig">#REF!</definedName>
    <definedName name="nig1p">#REF!</definedName>
    <definedName name="nig3p">#REF!</definedName>
    <definedName name="NIGnc">#REF!</definedName>
    <definedName name="nignc1p">#REF!</definedName>
    <definedName name="NIGvc">#REF!</definedName>
    <definedName name="NIGvl">#REF!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c">#REF!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c">#REF!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ms">#REF!</definedName>
    <definedName name="nn">#REF!</definedName>
    <definedName name="nn1p">#REF!</definedName>
    <definedName name="nn3p">#REF!</definedName>
    <definedName name="nng">#REF!</definedName>
    <definedName name="nnnc3p">#REF!</definedName>
    <definedName name="nnvl3p">#REF!</definedName>
    <definedName name="No">#REF!</definedName>
    <definedName name="Np">#REF!</definedName>
    <definedName name="nps">#REF!</definedName>
    <definedName name="Nq">#REF!</definedName>
    <definedName name="nqd">#REF!</definedName>
    <definedName name="NQQH">#REF!</definedName>
    <definedName name="nsc">#REF!</definedName>
    <definedName name="nsk">#REF!</definedName>
    <definedName name="nsl">#REF!</definedName>
    <definedName name="NSNN">#REF!</definedName>
    <definedName name="ntb">#REF!</definedName>
    <definedName name="ÑTHH">#REF!</definedName>
    <definedName name="Nu">#REF!</definedName>
    <definedName name="Number_of_Payments">MATCH(0.01,End_Bal,-1)+1</definedName>
    <definedName name="nuoc2">#REF!</definedName>
    <definedName name="nuoc4">#REF!</definedName>
    <definedName name="nuoc5">#REF!</definedName>
    <definedName name="nxc">#REF!</definedName>
    <definedName name="O_M">#REF!</definedName>
    <definedName name="O_N">#REF!</definedName>
    <definedName name="Ö135">#REF!</definedName>
    <definedName name="oa">#REF!</definedName>
    <definedName name="ob">#REF!</definedName>
    <definedName name="OD">#REF!</definedName>
    <definedName name="ODC">#REF!</definedName>
    <definedName name="ODS">#REF!</definedName>
    <definedName name="ODU">#REF!</definedName>
    <definedName name="ol">#REF!</definedName>
    <definedName name="OM">#REF!</definedName>
    <definedName name="OMC">#REF!</definedName>
    <definedName name="OME">#REF!</definedName>
    <definedName name="OMW">#REF!</definedName>
    <definedName name="ong_cong_duc_san">#REF!</definedName>
    <definedName name="Ong_cong_hinh_hop_do_tai_cho">#REF!</definedName>
    <definedName name="ongnuoc">#REF!</definedName>
    <definedName name="OOM">#REF!</definedName>
    <definedName name="ophom">#REF!</definedName>
    <definedName name="ORD">#REF!</definedName>
    <definedName name="OrderTable" hidden="1">#REF!</definedName>
    <definedName name="ORF">#REF!</definedName>
    <definedName name="oto10T">#REF!</definedName>
    <definedName name="oto5T">#REF!</definedName>
    <definedName name="oto7T">#REF!</definedName>
    <definedName name="otonhua">#REF!</definedName>
    <definedName name="Out">#REF!</definedName>
    <definedName name="ov">#REF!</definedName>
    <definedName name="P_15">#REF!</definedName>
    <definedName name="p1_">#REF!</definedName>
    <definedName name="p2_">#REF!</definedName>
    <definedName name="P3_">#REF!</definedName>
    <definedName name="PA">#REF!</definedName>
    <definedName name="PAIII_" hidden="1">{"'Sheet1'!$L$16"}</definedName>
    <definedName name="panen">#REF!</definedName>
    <definedName name="pantoi">#REF!</definedName>
    <definedName name="pbcpk">#REF!</definedName>
    <definedName name="pbng">#REF!</definedName>
    <definedName name="Pc">#REF!</definedName>
    <definedName name="PChe">#REF!</definedName>
    <definedName name="Pd">#REF!</definedName>
    <definedName name="pgia">#REF!</definedName>
    <definedName name="Phan_cap">#REF!</definedName>
    <definedName name="PHAN_DIEN_DZ0.4KV">#REF!</definedName>
    <definedName name="PHAN_DIEN_TBA">#REF!</definedName>
    <definedName name="PHAN_MUA_SAM_DZ0.4KV">#REF!</definedName>
    <definedName name="PHC">#REF!</definedName>
    <definedName name="phen">#REF!</definedName>
    <definedName name="phi">#REF!</definedName>
    <definedName name="phi_inertial">#REF!</definedName>
    <definedName name="Phi_le_phi">#REF!</definedName>
    <definedName name="phio">#REF!</definedName>
    <definedName name="Phone">#REF!</definedName>
    <definedName name="phson">#REF!</definedName>
    <definedName name="phu_luc_vua">#REF!</definedName>
    <definedName name="phugia">#REF!</definedName>
    <definedName name="phugia2">#REF!</definedName>
    <definedName name="phugia3">#REF!</definedName>
    <definedName name="phugia4">#REF!</definedName>
    <definedName name="phugia5">#REF!</definedName>
    <definedName name="PierData">#REF!</definedName>
    <definedName name="PIL">#REF!</definedName>
    <definedName name="PileSize">#REF!</definedName>
    <definedName name="PileType">#REF!</definedName>
    <definedName name="PIP">BlankMacro1</definedName>
    <definedName name="PIPE2">BlankMacro1</definedName>
    <definedName name="PK">#REF!</definedName>
    <definedName name="Plc_">#REF!</definedName>
    <definedName name="plctel">#REF!</definedName>
    <definedName name="PLM">#REF!</definedName>
    <definedName name="PLOT">#REF!</definedName>
    <definedName name="PLV">#REF!</definedName>
    <definedName name="pm..">#REF!</definedName>
    <definedName name="PMS" hidden="1">{"'Sheet1'!$L$16"}</definedName>
    <definedName name="PMUX">#REF!</definedName>
    <definedName name="Pno">#REF!</definedName>
    <definedName name="PPP">BlankMacro1</definedName>
    <definedName name="PR">#REF!</definedName>
    <definedName name="PRC">#REF!</definedName>
    <definedName name="PRICE">#REF!</definedName>
    <definedName name="PRICE1">#REF!</definedName>
    <definedName name="Prin1">#REF!</definedName>
    <definedName name="Prin10">#REF!</definedName>
    <definedName name="Prin11">#REF!</definedName>
    <definedName name="Prin12">#REF!</definedName>
    <definedName name="Prin15">#REF!</definedName>
    <definedName name="Prin16">#REF!</definedName>
    <definedName name="Prin18">#REF!</definedName>
    <definedName name="Prin2">#REF!</definedName>
    <definedName name="Prin20">#REF!</definedName>
    <definedName name="Prin21">#REF!</definedName>
    <definedName name="Prin3">#REF!</definedName>
    <definedName name="Prin4">#REF!</definedName>
    <definedName name="Prin5">#REF!</definedName>
    <definedName name="Prin6">#REF!</definedName>
    <definedName name="Prin7">#REF!</definedName>
    <definedName name="Prin8">#REF!</definedName>
    <definedName name="Prin9">#REF!</definedName>
    <definedName name="_xlnm.Print_Area" localSheetId="3">'PB1'!$A$1:$G$27</definedName>
    <definedName name="_xlnm.Print_Area">#REF!</definedName>
    <definedName name="PRINT_AREA_MI">#REF!</definedName>
    <definedName name="_xlnm.Print_Titles" localSheetId="4">'PB2'!$4:$6</definedName>
    <definedName name="_xlnm.Print_Titles" localSheetId="2">'PL 3a CT30a'!$3:$7</definedName>
    <definedName name="_xlnm.Print_Titles">#REF!</definedName>
    <definedName name="PRINT_TITLES_MI">#REF!</definedName>
    <definedName name="PRINTA">#REF!</definedName>
    <definedName name="PRINTB">#REF!</definedName>
    <definedName name="PRINTC">#REF!</definedName>
    <definedName name="prjName">#REF!</definedName>
    <definedName name="prjNo">#REF!</definedName>
    <definedName name="Pro_Soil">#REF!</definedName>
    <definedName name="ProdForm" hidden="1">#REF!</definedName>
    <definedName name="Product" hidden="1">#REF!</definedName>
    <definedName name="PROPOSAL">#REF!</definedName>
    <definedName name="Province">#REF!</definedName>
    <definedName name="Pse">#REF!</definedName>
    <definedName name="Pso">#REF!</definedName>
    <definedName name="pt">#REF!</definedName>
    <definedName name="PT_A1">#REF!</definedName>
    <definedName name="PT_Duong">#REF!</definedName>
    <definedName name="ptbc">#REF!</definedName>
    <definedName name="ptdg">#REF!</definedName>
    <definedName name="PTDG_cau">#REF!</definedName>
    <definedName name="ptdg_cong">#REF!</definedName>
    <definedName name="PTDG_DCV">#REF!</definedName>
    <definedName name="ptdg_duong">#REF!</definedName>
    <definedName name="PTE">#REF!</definedName>
    <definedName name="PtichDTL">[0]!PtichDTL</definedName>
    <definedName name="Pu">#REF!</definedName>
    <definedName name="pvd">#REF!</definedName>
    <definedName name="pw">#REF!</definedName>
    <definedName name="Q__sè_721_Q__KH_T___27_5_03">__</definedName>
    <definedName name="Qc">#REF!</definedName>
    <definedName name="qd">#REF!</definedName>
    <definedName name="qh0">#REF!</definedName>
    <definedName name="ql">#REF!</definedName>
    <definedName name="qlcan">#REF!</definedName>
    <definedName name="qp">#REF!</definedName>
    <definedName name="qtcgdII">#REF!</definedName>
    <definedName name="qtdm">#REF!</definedName>
    <definedName name="qtinh">#REF!</definedName>
    <definedName name="qttgdII">#REF!</definedName>
    <definedName name="QTY">#REF!</definedName>
    <definedName name="qu">#REF!</definedName>
    <definedName name="Quantities">#REF!</definedName>
    <definedName name="QUY.1">#REF!</definedName>
    <definedName name="qx">#REF!</definedName>
    <definedName name="qx0">#REF!</definedName>
    <definedName name="qy">#REF!</definedName>
    <definedName name="r_">#REF!</definedName>
    <definedName name="R_mong">#REF!</definedName>
    <definedName name="Ra">#REF!</definedName>
    <definedName name="Ra_">#REF!</definedName>
    <definedName name="ra11p">#REF!</definedName>
    <definedName name="ra13p">#REF!</definedName>
    <definedName name="Racot">#REF!</definedName>
    <definedName name="rad">#REF!</definedName>
    <definedName name="Radam">#REF!</definedName>
    <definedName name="RAFT">#REF!</definedName>
    <definedName name="raiasphalt100">#REF!</definedName>
    <definedName name="raiasphalt65">#REF!</definedName>
    <definedName name="rain..">#REF!</definedName>
    <definedName name="rate">14000</definedName>
    <definedName name="raypb43">#REF!</definedName>
    <definedName name="RBL">#REF!</definedName>
    <definedName name="Rc_">#REF!</definedName>
    <definedName name="RC_frame">#REF!</definedName>
    <definedName name="RCArea" hidden="1">#REF!</definedName>
    <definedName name="Rcc">#REF!</definedName>
    <definedName name="RCF">#REF!</definedName>
    <definedName name="RCKM">#REF!</definedName>
    <definedName name="Rcsd">#REF!</definedName>
    <definedName name="Rctc">#REF!</definedName>
    <definedName name="Rctt">#REF!</definedName>
    <definedName name="RDEC">#REF!</definedName>
    <definedName name="RDEFF">#REF!</definedName>
    <definedName name="RDFC">#REF!</definedName>
    <definedName name="RDFU">#REF!</definedName>
    <definedName name="RDLIF">#REF!</definedName>
    <definedName name="RDOM">#REF!</definedName>
    <definedName name="RDPC">#REF!</definedName>
    <definedName name="rdpcf">#REF!</definedName>
    <definedName name="RDRC">#REF!</definedName>
    <definedName name="RDRF">#REF!</definedName>
    <definedName name="_xlnm.Recorder">#REF!</definedName>
    <definedName name="RECOUT">#N/A</definedName>
    <definedName name="REG">#REF!</definedName>
    <definedName name="Region">#REF!</definedName>
    <definedName name="relay">#REF!</definedName>
    <definedName name="REP">#REF!</definedName>
    <definedName name="RF">#REF!</definedName>
    <definedName name="Rfa">#REF!</definedName>
    <definedName name="Rfn">#REF!</definedName>
    <definedName name="RFP003A">#REF!</definedName>
    <definedName name="RFP003B">#REF!</definedName>
    <definedName name="RFP003C">#REF!</definedName>
    <definedName name="RFP003D">#REF!</definedName>
    <definedName name="RFP003E">#REF!</definedName>
    <definedName name="RFP003F">#REF!</definedName>
    <definedName name="RGLIF">#REF!</definedName>
    <definedName name="RHEC">#REF!</definedName>
    <definedName name="RHEFF">#REF!</definedName>
    <definedName name="Rhh">#REF!</definedName>
    <definedName name="RHHC">#REF!</definedName>
    <definedName name="RHLIF">#REF!</definedName>
    <definedName name="Rhm">#REF!</definedName>
    <definedName name="RHOM">#REF!</definedName>
    <definedName name="RIR">#REF!</definedName>
    <definedName name="River">#REF!</definedName>
    <definedName name="River_Code">#REF!</definedName>
    <definedName name="RLF">#REF!</definedName>
    <definedName name="RLKM">#REF!</definedName>
    <definedName name="RLL">#REF!</definedName>
    <definedName name="RLOM">#REF!</definedName>
    <definedName name="Rmm">#REF!</definedName>
    <definedName name="Rn">#REF!</definedName>
    <definedName name="Rncot">#REF!</definedName>
    <definedName name="Rndam">#REF!</definedName>
    <definedName name="Ro">#REF!</definedName>
    <definedName name="Road_Code">#REF!</definedName>
    <definedName name="Road_Name">#REF!</definedName>
    <definedName name="RoadNo_373">#REF!</definedName>
    <definedName name="rod">#REF!</definedName>
    <definedName name="rong1">#REF!</definedName>
    <definedName name="rong2">#REF!</definedName>
    <definedName name="rong3">#REF!</definedName>
    <definedName name="rong4">#REF!</definedName>
    <definedName name="rong5">#REF!</definedName>
    <definedName name="rong6">#REF!</definedName>
    <definedName name="room20kv">#REF!</definedName>
    <definedName name="RPHEC">#REF!</definedName>
    <definedName name="RPHLIF">#REF!</definedName>
    <definedName name="RPHOM">#REF!</definedName>
    <definedName name="RPHPC">#REF!</definedName>
    <definedName name="Rpp">#REF!</definedName>
    <definedName name="rps">#REF!</definedName>
    <definedName name="rr">{"doi chieu doanh thhu.xls","sua 1 (4doan da).xls","KLDaMoCoi169.170000.xls"}</definedName>
    <definedName name="Rrpo">#REF!</definedName>
    <definedName name="rrtr">#REF!</definedName>
    <definedName name="rs">#REF!</definedName>
    <definedName name="rs_">#REF!</definedName>
    <definedName name="RSBC">#REF!</definedName>
    <definedName name="RSBLIF">#REF!</definedName>
    <definedName name="RSD">#REF!</definedName>
    <definedName name="RSIC">#REF!</definedName>
    <definedName name="RSIN">#REF!</definedName>
    <definedName name="RSLIF">#REF!</definedName>
    <definedName name="RSOM">#REF!</definedName>
    <definedName name="RSPI">#REF!</definedName>
    <definedName name="RSSC">#REF!</definedName>
    <definedName name="RTC">#REF!</definedName>
    <definedName name="RTT">#REF!</definedName>
    <definedName name="ruu">#REF!</definedName>
    <definedName name="ruv">#REF!</definedName>
    <definedName name="ruw">#REF!</definedName>
    <definedName name="rvu">#REF!</definedName>
    <definedName name="rvv">#REF!</definedName>
    <definedName name="rvw">#REF!</definedName>
    <definedName name="RWTPhi">#REF!</definedName>
    <definedName name="RWTPlo">#REF!</definedName>
    <definedName name="rwu">#REF!</definedName>
    <definedName name="rwv">#REF!</definedName>
    <definedName name="rww">#REF!</definedName>
    <definedName name="s.">#REF!</definedName>
    <definedName name="S.dinh">640</definedName>
    <definedName name="S_">#REF!</definedName>
    <definedName name="s3tb">#REF!</definedName>
    <definedName name="s4tb">#REF!</definedName>
    <definedName name="s51.5">#REF!</definedName>
    <definedName name="s5tb">#REF!</definedName>
    <definedName name="s71.5">#REF!</definedName>
    <definedName name="s7tb">#REF!</definedName>
    <definedName name="salan200">#REF!</definedName>
    <definedName name="salan400">#REF!</definedName>
    <definedName name="san">#REF!</definedName>
    <definedName name="sand">#REF!</definedName>
    <definedName name="Sbc">#REF!</definedName>
    <definedName name="scao98">#REF!</definedName>
    <definedName name="SCCR">#REF!</definedName>
    <definedName name="SCDT">#REF!</definedName>
    <definedName name="SCH">#REF!</definedName>
    <definedName name="SCT">#REF!</definedName>
    <definedName name="scv">#REF!</definedName>
    <definedName name="sd1p">#REF!</definedName>
    <definedName name="SDMONG">#REF!</definedName>
    <definedName name="Sdnn">#REF!</definedName>
    <definedName name="Sdnt">#REF!</definedName>
    <definedName name="sduong">#REF!</definedName>
    <definedName name="Sè">#REF!</definedName>
    <definedName name="Seg">#REF!</definedName>
    <definedName name="SFL">#REF!</definedName>
    <definedName name="SH">#REF!</definedName>
    <definedName name="SHALL">#REF!</definedName>
    <definedName name="SHDG">#REF!</definedName>
    <definedName name="Sheet1">#REF!</definedName>
    <definedName name="Sheet3">BlankMacro1</definedName>
    <definedName name="sho">#REF!</definedName>
    <definedName name="sht1p">#REF!</definedName>
    <definedName name="sieucao">#REF!</definedName>
    <definedName name="SIGN">#REF!</definedName>
    <definedName name="SIZE">#REF!</definedName>
    <definedName name="skt">#REF!</definedName>
    <definedName name="SL">#REF!</definedName>
    <definedName name="SL_CRD">#REF!</definedName>
    <definedName name="SL_CRS">#REF!</definedName>
    <definedName name="SL_CS">#REF!</definedName>
    <definedName name="SL_DD">#REF!</definedName>
    <definedName name="SLF">#REF!</definedName>
    <definedName name="slg">#REF!</definedName>
    <definedName name="SLVtu">#REF!</definedName>
    <definedName name="SM">#REF!</definedName>
    <definedName name="smax">#REF!</definedName>
    <definedName name="smax1">#REF!</definedName>
    <definedName name="sn">#REF!</definedName>
    <definedName name="Sng">#REF!</definedName>
    <definedName name="soc3p">#REF!</definedName>
    <definedName name="sohieuthua">#REF!</definedName>
    <definedName name="soi">#REF!</definedName>
    <definedName name="soichon12">#REF!</definedName>
    <definedName name="soichon24">#REF!</definedName>
    <definedName name="soichon46">#REF!</definedName>
    <definedName name="SoilType">#REF!</definedName>
    <definedName name="solieu">#REF!</definedName>
    <definedName name="SORT">#REF!</definedName>
    <definedName name="SortName">#REF!</definedName>
    <definedName name="Sothutu">#REF!</definedName>
    <definedName name="SPAN">#REF!</definedName>
    <definedName name="SPAN_No">#REF!</definedName>
    <definedName name="Spanner_Auto_File">"C:\My Documents\tinh cdo.x2a"</definedName>
    <definedName name="SPEC">#REF!</definedName>
    <definedName name="SpecialPrice" hidden="1">#REF!</definedName>
    <definedName name="SPECSUMMARY">#REF!</definedName>
    <definedName name="Sprack">#REF!</definedName>
    <definedName name="srtg">#REF!</definedName>
    <definedName name="ss">BlankMacro1</definedName>
    <definedName name="ST">#REF!</definedName>
    <definedName name="st1p">#REF!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te">#REF!</definedName>
    <definedName name="Stck.">#REF!</definedName>
    <definedName name="STEEL">#REF!</definedName>
    <definedName name="stor">#REF!</definedName>
    <definedName name="Stt">#REF!</definedName>
    <definedName name="SU">#REF!</definedName>
    <definedName name="Sua">BlankMacro1</definedName>
    <definedName name="sub">#REF!</definedName>
    <definedName name="SUL">#REF!</definedName>
    <definedName name="sum">#REF!,#REF!</definedName>
    <definedName name="SUMITOMO">#REF!</definedName>
    <definedName name="SUMITOMO_GT">#REF!</definedName>
    <definedName name="SUMMARY">#REF!</definedName>
    <definedName name="sur">#REF!</definedName>
    <definedName name="SW">#REF!</definedName>
    <definedName name="SX_Lapthao_khungV_Sdao">#REF!</definedName>
    <definedName name="t.">#REF!</definedName>
    <definedName name="t..">#REF!</definedName>
    <definedName name="T.nhËp">#REF!</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101p">#REF!</definedName>
    <definedName name="t103p">#REF!</definedName>
    <definedName name="t10nc1p">#REF!</definedName>
    <definedName name="t10vl1p">#REF!</definedName>
    <definedName name="t121p">#REF!</definedName>
    <definedName name="t123p">#REF!</definedName>
    <definedName name="T12vc">#REF!</definedName>
    <definedName name="t141p">#REF!</definedName>
    <definedName name="t143p">#REF!</definedName>
    <definedName name="t14nc3p">#REF!</definedName>
    <definedName name="t14vl3p">#REF!</definedName>
    <definedName name="ta">#REF!</definedName>
    <definedName name="tadao">#REF!</definedName>
    <definedName name="Tai_trong">#REF!</definedName>
    <definedName name="Tam">#REF!</definedName>
    <definedName name="tamdan">#REF!</definedName>
    <definedName name="TAMTINH">#REF!</definedName>
    <definedName name="tamvia">#REF!</definedName>
    <definedName name="tamviab">#REF!</definedName>
    <definedName name="TANANH">#REF!</definedName>
    <definedName name="Tang">100</definedName>
    <definedName name="TANK">#REF!</definedName>
    <definedName name="taukeo150">#REF!</definedName>
    <definedName name="taun">#REF!</definedName>
    <definedName name="TaxTV">10%</definedName>
    <definedName name="TaxXL">5%</definedName>
    <definedName name="TB_CS">#REF!</definedName>
    <definedName name="TBA">#REF!</definedName>
    <definedName name="tbl_ProdInfo" hidden="1">#REF!</definedName>
    <definedName name="tbmc">#REF!</definedName>
    <definedName name="tbtram">#REF!</definedName>
    <definedName name="TBXD">#REF!</definedName>
    <definedName name="TC">#REF!</definedName>
    <definedName name="tc_1">#REF!</definedName>
    <definedName name="tc_2">#REF!</definedName>
    <definedName name="TC_NHANH1">#REF!</definedName>
    <definedName name="Tchuan">#REF!</definedName>
    <definedName name="TD12vl">#REF!</definedName>
    <definedName name="td1p">#REF!</definedName>
    <definedName name="TD1p1nc">#REF!</definedName>
    <definedName name="td1p1vc">#REF!</definedName>
    <definedName name="TD1p1vl">#REF!</definedName>
    <definedName name="td3p">#REF!</definedName>
    <definedName name="TDctnc">#REF!</definedName>
    <definedName name="TDctvc">#REF!</definedName>
    <definedName name="TDctvl">#REF!</definedName>
    <definedName name="TDDAKT">#REF!</definedName>
    <definedName name="tdia">#REF!</definedName>
    <definedName name="TdinhQT">#REF!</definedName>
    <definedName name="tdnc1p">#REF!</definedName>
    <definedName name="tdo">#REF!</definedName>
    <definedName name="tdt">#REF!</definedName>
    <definedName name="TDTDT">#REF!</definedName>
    <definedName name="TDTKKT">#REF!</definedName>
    <definedName name="tdtr2cnc">#REF!</definedName>
    <definedName name="tdtr2cvl">#REF!</definedName>
    <definedName name="tdvl1p">#REF!</definedName>
    <definedName name="te">#REF!</definedName>
    <definedName name="tecnuoc5">#REF!</definedName>
    <definedName name="temp">#REF!</definedName>
    <definedName name="Temp_Br">#REF!</definedName>
    <definedName name="TEMPBR">#REF!</definedName>
    <definedName name="ten">#REF!</definedName>
    <definedName name="ten_tra_1BTN">#REF!</definedName>
    <definedName name="ten_tra_2BTN">#REF!</definedName>
    <definedName name="ten_tra_3BTN">#REF!</definedName>
    <definedName name="TenBang">#REF!</definedName>
    <definedName name="TenCap">#REF!</definedName>
    <definedName name="tenck">#REF!</definedName>
    <definedName name="TENCT">#REF!</definedName>
    <definedName name="Tengoi">#REF!</definedName>
    <definedName name="TenHMuc">#REF!</definedName>
    <definedName name="TenVtu">#REF!</definedName>
    <definedName name="tenvung">#REF!</definedName>
    <definedName name="test">#REF!</definedName>
    <definedName name="text">#REF!,#REF!,#REF!,#REF!,#REF!</definedName>
    <definedName name="TH.2002">#REF!</definedName>
    <definedName name="TH.QUY1">#REF!</definedName>
    <definedName name="TH.QUY2">#REF!</definedName>
    <definedName name="TH.T1">#REF!</definedName>
    <definedName name="TH.T2">#REF!</definedName>
    <definedName name="TH.T3">#REF!</definedName>
    <definedName name="TH.T4">#REF!</definedName>
    <definedName name="TH.T5">#REF!</definedName>
    <definedName name="TH.T6">#REF!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_VKHNN">#REF!</definedName>
    <definedName name="tha" hidden="1">{"'Sheet1'!$L$16"}</definedName>
    <definedName name="thai">#REF!</definedName>
    <definedName name="Thang_Long">#REF!</definedName>
    <definedName name="Thang_Long_GT">#REF!</definedName>
    <definedName name="thanh">#REF!</definedName>
    <definedName name="Thanh_CT">#REF!</definedName>
    <definedName name="Thanh_LC_tayvin">#REF!</definedName>
    <definedName name="thanhdul">#REF!</definedName>
    <definedName name="thanhtien">#REF!</definedName>
    <definedName name="ÞBM">#REF!</definedName>
    <definedName name="THchon">#REF!</definedName>
    <definedName name="Þcot">#REF!</definedName>
    <definedName name="ÞCTd4">#REF!</definedName>
    <definedName name="ÞCTt4">#REF!</definedName>
    <definedName name="Þdamd4">#REF!</definedName>
    <definedName name="Þdamt4">#REF!</definedName>
    <definedName name="THDS">#REF!</definedName>
    <definedName name="thdt">#REF!</definedName>
    <definedName name="THDT_CT_XOM_NOI">#REF!</definedName>
    <definedName name="THDT_HT_DAO_THUONG">#REF!</definedName>
    <definedName name="THDT_HT_XOM_NOI">#REF!</definedName>
    <definedName name="THDT_NPP_XOM_NOI">#REF!</definedName>
    <definedName name="THDT_TBA_XOM_NOI">#REF!</definedName>
    <definedName name="thep">#REF!</definedName>
    <definedName name="THEP_D32">#REF!</definedName>
    <definedName name="thepban">#REF!</definedName>
    <definedName name="thepgoc25_60">#REF!</definedName>
    <definedName name="thepgoc63_75">#REF!</definedName>
    <definedName name="thepgoc80_100">#REF!</definedName>
    <definedName name="thepma">10500</definedName>
    <definedName name="thepnaphl">#REF!</definedName>
    <definedName name="theptron">#REF!</definedName>
    <definedName name="theptron12">#REF!</definedName>
    <definedName name="theptron14_22">#REF!</definedName>
    <definedName name="theptron6_8">#REF!</definedName>
    <definedName name="thetichck">#REF!</definedName>
    <definedName name="THGO1pnc">#REF!</definedName>
    <definedName name="thht">#REF!</definedName>
    <definedName name="THI">#REF!</definedName>
    <definedName name="THkinhPhiToanBo">#REF!</definedName>
    <definedName name="thkp3">#REF!</definedName>
    <definedName name="Þmong">#REF!</definedName>
    <definedName name="ÞNXoldk">#REF!</definedName>
    <definedName name="thongso">#REF!</definedName>
    <definedName name="thop">#REF!</definedName>
    <definedName name="Þsa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LMcap">#REF!</definedName>
    <definedName name="THToanBo">#REF!</definedName>
    <definedName name="thtt">#REF!</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e">6</definedName>
    <definedName name="THUEDKC">#REF!</definedName>
    <definedName name="THUEDKN">#REF!</definedName>
    <definedName name="THUELKPSCO">#REF!</definedName>
    <definedName name="THUELKPSNO">#REF!</definedName>
    <definedName name="THUEMA">#REF!</definedName>
    <definedName name="THUEPSC">#REF!</definedName>
    <definedName name="THUEPSN">#REF!</definedName>
    <definedName name="þuggh">#REF!</definedName>
    <definedName name="thuocno">#REF!</definedName>
    <definedName name="Thuvondot5">#REF!</definedName>
    <definedName name="TI">#REF!</definedName>
    <definedName name="Tien">#REF!</definedName>
    <definedName name="TIENKQKD">#REF!</definedName>
    <definedName name="TIENLUONG">#REF!</definedName>
    <definedName name="Tiepdiama">9500</definedName>
    <definedName name="TIEU_HAO_VAT_TU_DZ0.4KV">#REF!</definedName>
    <definedName name="TIEU_HAO_VAT_TU_DZ22KV">#REF!</definedName>
    <definedName name="TIEU_HAO_VAT_TU_TBA">#REF!</definedName>
    <definedName name="Tim_cong">#REF!</definedName>
    <definedName name="Tim_lan_xuat_hien">#REF!</definedName>
    <definedName name="Tim_lan_xuat_hien_cong">#REF!</definedName>
    <definedName name="Tim_lan_xuat_hien_duong">#REF!</definedName>
    <definedName name="tim_xuat_hien">#REF!</definedName>
    <definedName name="tinhqd">#REF!</definedName>
    <definedName name="TITAN">#REF!</definedName>
    <definedName name="TK">#REF!</definedName>
    <definedName name="TKP">#REF!</definedName>
    <definedName name="TKYB">"TKYB"</definedName>
    <definedName name="TL_PB">#REF!</definedName>
    <definedName name="TLAC120">#REF!</definedName>
    <definedName name="TLAC35">#REF!</definedName>
    <definedName name="TLAC50">#REF!</definedName>
    <definedName name="TLAC70">#REF!</definedName>
    <definedName name="TLAC95">#REF!</definedName>
    <definedName name="Tle">#REF!</definedName>
    <definedName name="Tle_1">#REF!</definedName>
    <definedName name="TLR">#REF!</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#REF!</definedName>
    <definedName name="TMDT1">#REF!</definedName>
    <definedName name="TMDT2">#REF!</definedName>
    <definedName name="TMDTmoi">#REF!</definedName>
    <definedName name="tmm1.5">#REF!</definedName>
    <definedName name="tmmg">#REF!</definedName>
    <definedName name="TN">#REF!</definedName>
    <definedName name="TN_b_qu_n">#REF!</definedName>
    <definedName name="toadocap">#REF!</definedName>
    <definedName name="toi5t">#REF!</definedName>
    <definedName name="tole">#REF!</definedName>
    <definedName name="Tong">#REF!</definedName>
    <definedName name="Tong_co">#REF!</definedName>
    <definedName name="TONG_GIA_TRI_CONG_TRINH">#REF!</definedName>
    <definedName name="TONG_HOP_THI_NGHIEM_DZ0.4KV">#REF!</definedName>
    <definedName name="TONG_HOP_THI_NGHIEM_DZ22KV">#REF!</definedName>
    <definedName name="TONG_KE_TBA">#REF!</definedName>
    <definedName name="Tong_no">#REF!</definedName>
    <definedName name="tongbt">#REF!</definedName>
    <definedName name="tongcong">#REF!</definedName>
    <definedName name="tongdientich">#REF!</definedName>
    <definedName name="TONGDUTOAN">#REF!</definedName>
    <definedName name="tongmay">#REF!</definedName>
    <definedName name="tongnc">#REF!</definedName>
    <definedName name="tongthep">#REF!</definedName>
    <definedName name="tongthetich">#REF!</definedName>
    <definedName name="tongvl">#REF!</definedName>
    <definedName name="Tonmai">#REF!</definedName>
    <definedName name="TOP">#REF!</definedName>
    <definedName name="TOT_PR_1">#REF!</definedName>
    <definedName name="TOT_PR_2">#REF!</definedName>
    <definedName name="TOT_PR_3">#REF!</definedName>
    <definedName name="TOT_PR_4">#REF!</definedName>
    <definedName name="TotalLOSS">#REF!</definedName>
    <definedName name="totbtoi">#REF!</definedName>
    <definedName name="tp">#REF!</definedName>
    <definedName name="TPLRP">#REF!</definedName>
    <definedName name="tr_">#REF!</definedName>
    <definedName name="Tra_Cot">#REF!</definedName>
    <definedName name="Tra_DM_su_dung">#REF!</definedName>
    <definedName name="Tra_DM_su_dung_cau">#REF!</definedName>
    <definedName name="Tra_don_gia_KS">#REF!</definedName>
    <definedName name="Tra_DTCT">#REF!</definedName>
    <definedName name="Tra_gia">#REF!</definedName>
    <definedName name="Tra_gtxl_cong">#REF!</definedName>
    <definedName name="Tra_T_le_1">#REF!</definedName>
    <definedName name="Tra_ten_cong">#REF!</definedName>
    <definedName name="Tra_tim_hang_mucPT_trung">#REF!</definedName>
    <definedName name="Tra_TL">#REF!</definedName>
    <definedName name="Tra_ty_le">#REF!</definedName>
    <definedName name="Tra_ty_le2">#REF!</definedName>
    <definedName name="Tra_ty_le3">#REF!</definedName>
    <definedName name="Tra_ty_le4">#REF!</definedName>
    <definedName name="Tra_ty_le5">#REF!</definedName>
    <definedName name="TRA_VL">#REF!</definedName>
    <definedName name="tra_vl1">#REF!</definedName>
    <definedName name="tra_xlbtn">#REF!</definedName>
    <definedName name="traA103">#REF!</definedName>
    <definedName name="trab">#REF!</definedName>
    <definedName name="trabtn">#REF!</definedName>
    <definedName name="Tracp">#REF!</definedName>
    <definedName name="TraDAH_H">#REF!</definedName>
    <definedName name="TRADE2">#REF!</definedName>
    <definedName name="TraK">#REF!</definedName>
    <definedName name="tramatcong1">#REF!</definedName>
    <definedName name="tramatcong2">#REF!</definedName>
    <definedName name="trambt60">#REF!</definedName>
    <definedName name="tranhietdo">#REF!</definedName>
    <definedName name="tratyle">#REF!</definedName>
    <definedName name="TRAvH">#REF!</definedName>
    <definedName name="TRAVL">#REF!</definedName>
    <definedName name="TRISO">#REF!</definedName>
    <definedName name="Trô_P1">#REF!</definedName>
    <definedName name="Trô_P10">#REF!</definedName>
    <definedName name="Trô_P11">#REF!</definedName>
    <definedName name="Trô_P2">#REF!</definedName>
    <definedName name="Trô_P3">#REF!</definedName>
    <definedName name="Trô_P4">#REF!</definedName>
    <definedName name="Trô_P5">#REF!</definedName>
    <definedName name="Trô_P6">#REF!</definedName>
    <definedName name="Trô_P7">#REF!</definedName>
    <definedName name="Trô_P8">#REF!</definedName>
    <definedName name="Trô_P9">#REF!</definedName>
    <definedName name="tron250">#REF!</definedName>
    <definedName name="tron25th">#REF!</definedName>
    <definedName name="tron60th">#REF!</definedName>
    <definedName name="tronbt250">#REF!</definedName>
    <definedName name="tronvua250">#REF!</definedName>
    <definedName name="trt">#REF!</definedName>
    <definedName name="tru_can">#REF!</definedName>
    <definedName name="tsI">#REF!</definedName>
    <definedName name="tt">#REF!</definedName>
    <definedName name="TT_1P">#REF!</definedName>
    <definedName name="TT_3p">#REF!</definedName>
    <definedName name="ttao">#REF!</definedName>
    <definedName name="ttbt">#REF!</definedName>
    <definedName name="TTDD1P">#REF!</definedName>
    <definedName name="TTDKKH">#REF!</definedName>
    <definedName name="tthi">#REF!</definedName>
    <definedName name="ttinh">#REF!</definedName>
    <definedName name="tto">#REF!</definedName>
    <definedName name="ttoxtp">#REF!</definedName>
    <definedName name="ttronmk">#REF!</definedName>
    <definedName name="tttt">#REF!</definedName>
    <definedName name="TTVAn5">#REF!</definedName>
    <definedName name="Tuong_chan">#REF!</definedName>
    <definedName name="Tuong_dau_HD">#REF!</definedName>
    <definedName name="Tuvan">#REF!</definedName>
    <definedName name="tuyen">#REF!</definedName>
    <definedName name="tuyennhanh" hidden="1">{"'Sheet1'!$L$16"}</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#REF!</definedName>
    <definedName name="tv75vl">#REF!</definedName>
    <definedName name="tvbt">#REF!</definedName>
    <definedName name="tvg">#REF!</definedName>
    <definedName name="TVGS">#REF!</definedName>
    <definedName name="tw">#REF!</definedName>
    <definedName name="Ty_gia">#REF!</definedName>
    <definedName name="Ty_gia_yen">#REF!</definedName>
    <definedName name="ty_le">#REF!</definedName>
    <definedName name="ty_le_2">#REF!</definedName>
    <definedName name="ty_le_3">#REF!</definedName>
    <definedName name="ty_le_BTN">#REF!</definedName>
    <definedName name="Ty_le1">#REF!</definedName>
    <definedName name="tyle">#REF!</definedName>
    <definedName name="tyle2">#REF!</definedName>
    <definedName name="Type_1">#REF!</definedName>
    <definedName name="Type_2">#REF!</definedName>
    <definedName name="TYT">BlankMacro1</definedName>
    <definedName name="u">#REF!</definedName>
    <definedName name="U_tien">#REF!</definedName>
    <definedName name="Ucoc">#REF!</definedName>
    <definedName name="UNIT">#REF!</definedName>
    <definedName name="Unit_Price">#REF!</definedName>
    <definedName name="unitt">BlankMacro1</definedName>
    <definedName name="UNL">#REF!</definedName>
    <definedName name="UP">#REF!,#REF!,#REF!,#REF!,#REF!,#REF!,#REF!,#REF!,#REF!,#REF!,#REF!</definedName>
    <definedName name="upnoc">#REF!</definedName>
    <definedName name="USCT">#REF!</definedName>
    <definedName name="USCTKU">#REF!</definedName>
    <definedName name="usd">#REF!</definedName>
    <definedName name="USKC">#REF!</definedName>
    <definedName name="USNC">#REF!</definedName>
    <definedName name="ut">BlankMacro1</definedName>
    <definedName name="UT_1">#REF!</definedName>
    <definedName name="UT1_373">#REF!</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25">#REF!</definedName>
    <definedName name="V_a_b__t_ng_M200____1x2">ptdg</definedName>
    <definedName name="VAÄT_LIEÄU">"nhandongia"</definedName>
    <definedName name="vaidia">#REF!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lues_Entered">IF(Loan_Amount*Interest_Rate*Loan_Years*Loan_Start&gt;0,1,0)</definedName>
    <definedName name="VAN_CHUYEN_DUONG_DAI_DZ0.4KV">#REF!</definedName>
    <definedName name="VAN_CHUYEN_DUONG_DAI_DZ22KV">#REF!</definedName>
    <definedName name="VAN_CHUYEN_VAT_TU_CHUNG">#REF!</definedName>
    <definedName name="VAN_TRUNG_CHUYEN_VAT_TU_CHUNG">#REF!</definedName>
    <definedName name="vanchuyen">#REF!</definedName>
    <definedName name="VARIINST">#REF!</definedName>
    <definedName name="VARIPURC">#REF!</definedName>
    <definedName name="vat">5</definedName>
    <definedName name="VAT_LIEU_DEN_CHAN_CONG_TRINH">#REF!</definedName>
    <definedName name="vat_lieu_KVIII">#REF!</definedName>
    <definedName name="Vat_tu">#REF!</definedName>
    <definedName name="VatLieuKhac">#REF!</definedName>
    <definedName name="Vattu">#REF!</definedName>
    <definedName name="vbtchongnuocm300">#REF!</definedName>
    <definedName name="vbtm150">#REF!</definedName>
    <definedName name="vbtm300">#REF!</definedName>
    <definedName name="vbtm400">#REF!</definedName>
    <definedName name="vc">#REF!</definedName>
    <definedName name="vcc">#REF!</definedName>
    <definedName name="vccot">#REF!</definedName>
    <definedName name="vcd">#REF!</definedName>
    <definedName name="vcdc">#REF!</definedName>
    <definedName name="VCHT">#REF!</definedName>
    <definedName name="vcn">#REF!</definedName>
    <definedName name="vcoto" hidden="1">{"'Sheet1'!$L$16"}</definedName>
    <definedName name="vcp2ma">#REF!</definedName>
    <definedName name="vcp2shtk">#REF!</definedName>
    <definedName name="vct">#REF!</definedName>
    <definedName name="vctb">#REF!</definedName>
    <definedName name="VCTT">#REF!</definedName>
    <definedName name="vcxi">#REF!</definedName>
    <definedName name="VD">#REF!</definedName>
    <definedName name="vd3p">#REF!</definedName>
    <definedName name="Vfri">#REF!</definedName>
    <definedName name="vgio">#REF!</definedName>
    <definedName name="VH" hidden="1">{"'Sheet1'!$L$16"}</definedName>
    <definedName name="Viet" hidden="1">{"'Sheet1'!$L$16"}</definedName>
    <definedName name="VIEW">#REF!</definedName>
    <definedName name="vk">#REF!</definedName>
    <definedName name="vkcauthang">#REF!</definedName>
    <definedName name="vkds">#REF!</definedName>
    <definedName name="vksan">#REF!</definedName>
    <definedName name="vktc">#REF!</definedName>
    <definedName name="vl">#REF!</definedName>
    <definedName name="VL.M10.1">#REF!</definedName>
    <definedName name="VL.M10.2">#REF!</definedName>
    <definedName name="VL.MDT">#REF!</definedName>
    <definedName name="VL_CSC">#REF!</definedName>
    <definedName name="VL_CSCT">#REF!</definedName>
    <definedName name="VL_CTXD">#REF!</definedName>
    <definedName name="VL_RD">#REF!</definedName>
    <definedName name="VL_TD">#REF!</definedName>
    <definedName name="vl1p">#REF!</definedName>
    <definedName name="vl3p">#REF!</definedName>
    <definedName name="vlbaotaibovay">#REF!</definedName>
    <definedName name="VLBS">#N/A</definedName>
    <definedName name="vlc">#REF!</definedName>
    <definedName name="Vlcap0.7">#REF!</definedName>
    <definedName name="VLcap1">#REF!</definedName>
    <definedName name="VLCT3p">#REF!</definedName>
    <definedName name="vlctbb">#REF!</definedName>
    <definedName name="vldg">#REF!</definedName>
    <definedName name="vldn400">#REF!</definedName>
    <definedName name="vldn600">#REF!</definedName>
    <definedName name="VLIEU">#REF!</definedName>
    <definedName name="VLM">#REF!</definedName>
    <definedName name="vlthepnaphl">#REF!</definedName>
    <definedName name="vltram">#REF!</definedName>
    <definedName name="Vn_fri">#REF!</definedName>
    <definedName name="vr3p">#REF!</definedName>
    <definedName name="Vs">#REF!</definedName>
    <definedName name="VT">#REF!</definedName>
    <definedName name="vthang">#REF!</definedName>
    <definedName name="vtu">#REF!</definedName>
    <definedName name="Vu">#REF!</definedName>
    <definedName name="Vu_">#REF!</definedName>
    <definedName name="Vua">#REF!</definedName>
    <definedName name="vung">#REF!</definedName>
    <definedName name="VUNG_NH1">#REF!</definedName>
    <definedName name="vung_nh2">#REF!</definedName>
    <definedName name="vungbc">#REF!</definedName>
    <definedName name="vungz">#REF!</definedName>
    <definedName name="vvv">#REF!</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h">#REF!</definedName>
    <definedName name="vxcqn">#REF!</definedName>
    <definedName name="vxcqn2">#REF!</definedName>
    <definedName name="vxuan">#REF!</definedName>
    <definedName name="W">#REF!</definedName>
    <definedName name="W13Y2212">#REF!</definedName>
    <definedName name="watertruck">#REF!</definedName>
    <definedName name="wb">#REF!</definedName>
    <definedName name="WD">#REF!</definedName>
    <definedName name="Wdaymong">#REF!</definedName>
    <definedName name="WIRE1">5</definedName>
    <definedName name="Wl">#REF!</definedName>
    <definedName name="WPF">#REF!</definedName>
    <definedName name="wrn.aaa." hidden="1">{#N/A,#N/A,FALSE,"Sheet1";#N/A,#N/A,FALSE,"Sheet1";#N/A,#N/A,FALSE,"Sheet1"}</definedName>
    <definedName name="wrn.chi._.tiÆt." hidden="1">{#N/A,#N/A,FALSE,"Chi tiÆt"}</definedName>
    <definedName name="wrn.cong." hidden="1">{#N/A,#N/A,FALSE,"Sheet1"}</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ws">#REF!</definedName>
    <definedName name="Wss">#REF!</definedName>
    <definedName name="Wst">#REF!</definedName>
    <definedName name="wt">#REF!</definedName>
    <definedName name="wup">#REF!</definedName>
    <definedName name="WW">#N/A</definedName>
    <definedName name="Wzb">#REF!</definedName>
    <definedName name="Wzt">#REF!</definedName>
    <definedName name="X">#REF!</definedName>
    <definedName name="X_">#REF!</definedName>
    <definedName name="x1_">#REF!</definedName>
    <definedName name="x1pind">#REF!</definedName>
    <definedName name="X1pINDvc">#REF!</definedName>
    <definedName name="x1ping">#REF!</definedName>
    <definedName name="X1pINGvc">#REF!</definedName>
    <definedName name="x1pint">#REF!</definedName>
    <definedName name="x2_">#REF!</definedName>
    <definedName name="XayLapKhac">#REF!</definedName>
    <definedName name="XB_80">#REF!</definedName>
    <definedName name="XBCNCKT">5600</definedName>
    <definedName name="xc">#REF!</definedName>
    <definedName name="XCCT">0.5</definedName>
    <definedName name="xd0.6">#REF!</definedName>
    <definedName name="xd1.3">#REF!</definedName>
    <definedName name="xd1.5">#REF!</definedName>
    <definedName name="xelaodam">#REF!</definedName>
    <definedName name="xethung10t">#REF!</definedName>
    <definedName name="xetreo">#REF!</definedName>
    <definedName name="xfco">#REF!</definedName>
    <definedName name="xfco3p">#REF!</definedName>
    <definedName name="xfcotnc">#REF!</definedName>
    <definedName name="xfcotvl">#REF!</definedName>
    <definedName name="xgc100">#REF!</definedName>
    <definedName name="xgc150">#REF!</definedName>
    <definedName name="xgc200">#REF!</definedName>
    <definedName name="xh">#REF!</definedName>
    <definedName name="xhn">#REF!</definedName>
    <definedName name="xi">#REF!</definedName>
    <definedName name="xig">#REF!</definedName>
    <definedName name="xig1">#REF!</definedName>
    <definedName name="xig1p">#REF!</definedName>
    <definedName name="xig3p">#REF!</definedName>
    <definedName name="xignc3p">#REF!</definedName>
    <definedName name="XIGvc">#REF!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c">#REF!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c">#REF!</definedName>
    <definedName name="xitvl3p">#REF!</definedName>
    <definedName name="xk">#REF!</definedName>
    <definedName name="xk0.6">#REF!</definedName>
    <definedName name="xk1.3">#REF!</definedName>
    <definedName name="xk1.5">#REF!</definedName>
    <definedName name="xkich">#REF!</definedName>
    <definedName name="xl">#REF!</definedName>
    <definedName name="xl3x250">#REF!</definedName>
    <definedName name="XL3X400">#REF!</definedName>
    <definedName name="xlc">#REF!</definedName>
    <definedName name="xld1.4">#REF!</definedName>
    <definedName name="xlk">#REF!</definedName>
    <definedName name="xlk1.4">#REF!</definedName>
    <definedName name="XLP">#REF!</definedName>
    <definedName name="xls" hidden="1">{"'Sheet1'!$L$16"}</definedName>
    <definedName name="xlttbninh" hidden="1">{"'Sheet1'!$L$16"}</definedName>
    <definedName name="XM.M10.1">#REF!</definedName>
    <definedName name="XM.M10.2">#REF!</definedName>
    <definedName name="XM.MDT">#REF!</definedName>
    <definedName name="XMAX">#REF!</definedName>
    <definedName name="XMB30">#REF!</definedName>
    <definedName name="XMB40">#REF!</definedName>
    <definedName name="xmcax">#REF!</definedName>
    <definedName name="XMIN">#REF!</definedName>
    <definedName name="xmp40">#REF!</definedName>
    <definedName name="xn">#REF!</definedName>
    <definedName name="xp">#REF!</definedName>
    <definedName name="XTKKTTC">7500</definedName>
    <definedName name="xuclat1">#REF!</definedName>
    <definedName name="xxx">#REF!</definedName>
    <definedName name="xxx2">#REF!</definedName>
    <definedName name="y">#REF!</definedName>
    <definedName name="yb">#REF!</definedName>
    <definedName name="yen">#REF!</definedName>
    <definedName name="yen1">#REF!</definedName>
    <definedName name="yen2">#REF!</definedName>
    <definedName name="YMAX">#REF!</definedName>
    <definedName name="YMIN">#REF!</definedName>
    <definedName name="yo">#REF!</definedName>
    <definedName name="YR0">#REF!</definedName>
    <definedName name="YRP">#REF!</definedName>
    <definedName name="Yt">#REF!</definedName>
    <definedName name="ytd">#REF!</definedName>
    <definedName name="ytddg">#REF!</definedName>
    <definedName name="Ythd1.5">#REF!</definedName>
    <definedName name="ythdg">#REF!</definedName>
    <definedName name="Ythdgoi">#REF!</definedName>
    <definedName name="Z">#REF!</definedName>
    <definedName name="Z_dh">#REF!</definedName>
    <definedName name="zbot">#REF!</definedName>
    <definedName name="Zip">#REF!</definedName>
    <definedName name="zl">#REF!</definedName>
    <definedName name="zt">#REF!</definedName>
    <definedName name="ztop">#REF!</definedName>
    <definedName name="Zw">#REF!</definedName>
    <definedName name="ZXD">#REF!</definedName>
    <definedName name="Zxl">#REF!</definedName>
    <definedName name="ZYX">#REF!</definedName>
    <definedName name="ZZZ">#REF!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44525" iterateCount="1"/>
</workbook>
</file>

<file path=xl/calcChain.xml><?xml version="1.0" encoding="utf-8"?>
<calcChain xmlns="http://schemas.openxmlformats.org/spreadsheetml/2006/main">
  <c r="N38" i="3" l="1"/>
  <c r="M38" i="3"/>
  <c r="L38" i="3"/>
  <c r="N8" i="3"/>
  <c r="N28" i="3"/>
  <c r="M28" i="3"/>
  <c r="L28" i="3"/>
  <c r="M8" i="3"/>
  <c r="L8" i="3"/>
  <c r="H37" i="3" l="1"/>
  <c r="H36" i="3"/>
  <c r="H35" i="3"/>
  <c r="H34" i="3"/>
  <c r="H33" i="3"/>
  <c r="H32" i="3"/>
  <c r="H31" i="3"/>
  <c r="H30" i="3"/>
  <c r="H29" i="3"/>
  <c r="N12" i="3" l="1"/>
  <c r="M12" i="3"/>
  <c r="L12" i="3"/>
  <c r="L11" i="3"/>
  <c r="I11" i="3"/>
  <c r="L10" i="3"/>
  <c r="I10" i="3"/>
  <c r="L9" i="3"/>
  <c r="I9" i="3"/>
  <c r="I24" i="3"/>
  <c r="L22" i="3"/>
  <c r="I22" i="3"/>
  <c r="L19" i="3"/>
  <c r="L15" i="3"/>
  <c r="H14" i="3"/>
  <c r="L14" i="3"/>
  <c r="J18" i="3"/>
  <c r="L27" i="3"/>
  <c r="J27" i="3"/>
  <c r="L20" i="3"/>
  <c r="J20" i="3"/>
  <c r="N18" i="3" l="1"/>
  <c r="M18" i="3"/>
  <c r="L18" i="3" s="1"/>
  <c r="M17" i="3"/>
  <c r="L17" i="3" s="1"/>
  <c r="N17" i="3"/>
  <c r="M16" i="3"/>
  <c r="F9" i="15"/>
  <c r="F8" i="15" s="1"/>
  <c r="C9" i="15"/>
  <c r="C8" i="15" s="1"/>
  <c r="D8" i="15"/>
  <c r="D9" i="15"/>
  <c r="L16" i="3" l="1"/>
  <c r="C9" i="10" l="1"/>
  <c r="G9" i="10" s="1"/>
  <c r="D9" i="10"/>
  <c r="H9" i="10" s="1"/>
  <c r="E10" i="5"/>
  <c r="E19" i="5"/>
  <c r="E24" i="5"/>
  <c r="E26" i="5"/>
  <c r="E25" i="5" s="1"/>
  <c r="E30" i="5"/>
  <c r="E29" i="5" s="1"/>
  <c r="E34" i="5"/>
  <c r="E40" i="5"/>
  <c r="I40" i="5" s="1"/>
  <c r="E44" i="5"/>
  <c r="E46" i="5"/>
  <c r="K46" i="5" s="1"/>
  <c r="E48" i="5"/>
  <c r="E53" i="5"/>
  <c r="E54" i="5"/>
  <c r="I54" i="5" s="1"/>
  <c r="E56" i="5"/>
  <c r="E62" i="5"/>
  <c r="E66" i="5"/>
  <c r="E64" i="5" s="1"/>
  <c r="E69" i="5"/>
  <c r="E76" i="5"/>
  <c r="E78" i="5"/>
  <c r="E82" i="5"/>
  <c r="E83" i="5"/>
  <c r="E81" i="5" s="1"/>
  <c r="E68" i="5" s="1"/>
  <c r="E87" i="5"/>
  <c r="E88" i="5"/>
  <c r="E89" i="5"/>
  <c r="E92" i="5"/>
  <c r="E97" i="5"/>
  <c r="E98" i="5"/>
  <c r="E103" i="5"/>
  <c r="E106" i="5"/>
  <c r="K106" i="5" s="1"/>
  <c r="E107" i="5"/>
  <c r="E110" i="5"/>
  <c r="I110" i="5" s="1"/>
  <c r="E111" i="5"/>
  <c r="I111" i="5" s="1"/>
  <c r="E112" i="5"/>
  <c r="F11" i="5"/>
  <c r="F13" i="5"/>
  <c r="F15" i="5"/>
  <c r="J15" i="5" s="1"/>
  <c r="L15" i="5" s="1"/>
  <c r="O15" i="5" s="1"/>
  <c r="F19" i="5"/>
  <c r="F23" i="5"/>
  <c r="F22" i="5" s="1"/>
  <c r="F25" i="5"/>
  <c r="F30" i="5"/>
  <c r="F36" i="5"/>
  <c r="F37" i="5"/>
  <c r="F39" i="5"/>
  <c r="L39" i="5" s="1"/>
  <c r="L38" i="5" s="1"/>
  <c r="F46" i="5"/>
  <c r="F49" i="5"/>
  <c r="F50" i="5"/>
  <c r="F51" i="5"/>
  <c r="F58" i="5"/>
  <c r="F60" i="5"/>
  <c r="F62" i="5"/>
  <c r="F67" i="5"/>
  <c r="L67" i="5" s="1"/>
  <c r="F69" i="5"/>
  <c r="F75" i="5"/>
  <c r="F73" i="5"/>
  <c r="F78" i="5"/>
  <c r="F81" i="5"/>
  <c r="F90" i="5"/>
  <c r="F91" i="5"/>
  <c r="F92" i="5"/>
  <c r="F96" i="5"/>
  <c r="L96" i="5" s="1"/>
  <c r="F99" i="5"/>
  <c r="L99" i="5" s="1"/>
  <c r="F102" i="5"/>
  <c r="F106" i="5"/>
  <c r="J106" i="5" s="1"/>
  <c r="F107" i="5"/>
  <c r="F109" i="5"/>
  <c r="H12" i="5"/>
  <c r="H10" i="5" s="1"/>
  <c r="G13" i="5"/>
  <c r="I13" i="5" s="1"/>
  <c r="K13" i="5" s="1"/>
  <c r="G14" i="5"/>
  <c r="I14" i="5" s="1"/>
  <c r="K14" i="5" s="1"/>
  <c r="G15" i="5"/>
  <c r="I15" i="5" s="1"/>
  <c r="K15" i="5" s="1"/>
  <c r="G16" i="5"/>
  <c r="G17" i="5"/>
  <c r="I17" i="5" s="1"/>
  <c r="K17" i="5" s="1"/>
  <c r="G18" i="5"/>
  <c r="I18" i="5" s="1"/>
  <c r="K18" i="5" s="1"/>
  <c r="H20" i="5"/>
  <c r="L20" i="5" s="1"/>
  <c r="H21" i="5"/>
  <c r="G22" i="5"/>
  <c r="G26" i="5"/>
  <c r="G27" i="5"/>
  <c r="I27" i="5" s="1"/>
  <c r="G28" i="5"/>
  <c r="I28" i="5" s="1"/>
  <c r="H31" i="5"/>
  <c r="J31" i="5" s="1"/>
  <c r="J30" i="5" s="1"/>
  <c r="H32" i="5"/>
  <c r="J32" i="5" s="1"/>
  <c r="L32" i="5" s="1"/>
  <c r="G33" i="5"/>
  <c r="I33" i="5" s="1"/>
  <c r="K33" i="5" s="1"/>
  <c r="H35" i="5"/>
  <c r="J35" i="5" s="1"/>
  <c r="H36" i="5"/>
  <c r="L36" i="5" s="1"/>
  <c r="O36" i="5" s="1"/>
  <c r="H37" i="5"/>
  <c r="G37" i="5" s="1"/>
  <c r="I37" i="5" s="1"/>
  <c r="G38" i="5"/>
  <c r="H44" i="5"/>
  <c r="H49" i="5"/>
  <c r="H50" i="5"/>
  <c r="G50" i="5" s="1"/>
  <c r="G51" i="5"/>
  <c r="H58" i="5"/>
  <c r="H59" i="5"/>
  <c r="J59" i="5" s="1"/>
  <c r="H63" i="5"/>
  <c r="G64" i="5"/>
  <c r="G70" i="5"/>
  <c r="H74" i="5"/>
  <c r="L74" i="5" s="1"/>
  <c r="H75" i="5"/>
  <c r="H76" i="5"/>
  <c r="G76" i="5" s="1"/>
  <c r="I76" i="5" s="1"/>
  <c r="H77" i="5"/>
  <c r="J77" i="5" s="1"/>
  <c r="G79" i="5"/>
  <c r="I79" i="5" s="1"/>
  <c r="G80" i="5"/>
  <c r="G82" i="5"/>
  <c r="G83" i="5"/>
  <c r="G86" i="5"/>
  <c r="I86" i="5" s="1"/>
  <c r="H87" i="5"/>
  <c r="L87" i="5" s="1"/>
  <c r="O87" i="5" s="1"/>
  <c r="H88" i="5"/>
  <c r="J88" i="5" s="1"/>
  <c r="H89" i="5"/>
  <c r="L89" i="5" s="1"/>
  <c r="G90" i="5"/>
  <c r="I90" i="5" s="1"/>
  <c r="H91" i="5"/>
  <c r="G91" i="5" s="1"/>
  <c r="H93" i="5"/>
  <c r="G93" i="5" s="1"/>
  <c r="I93" i="5" s="1"/>
  <c r="I92" i="5" s="1"/>
  <c r="G94" i="5"/>
  <c r="H102" i="5"/>
  <c r="H101" i="5" s="1"/>
  <c r="H105" i="5"/>
  <c r="G105" i="5" s="1"/>
  <c r="G106" i="5"/>
  <c r="G107" i="5"/>
  <c r="G109" i="5"/>
  <c r="H22" i="5"/>
  <c r="H25" i="5"/>
  <c r="H38" i="5"/>
  <c r="H45" i="5"/>
  <c r="L45" i="5" s="1"/>
  <c r="H51" i="5"/>
  <c r="H64" i="5"/>
  <c r="H72" i="5"/>
  <c r="H78" i="5"/>
  <c r="H81" i="5"/>
  <c r="H90" i="5"/>
  <c r="H94" i="5"/>
  <c r="H108" i="5"/>
  <c r="L108" i="5" s="1"/>
  <c r="O108" i="5" s="1"/>
  <c r="O107" i="5" s="1"/>
  <c r="H109" i="5"/>
  <c r="I11" i="5"/>
  <c r="I16" i="5"/>
  <c r="K16" i="5" s="1"/>
  <c r="I23" i="5"/>
  <c r="I39" i="5"/>
  <c r="I41" i="5"/>
  <c r="I45" i="5"/>
  <c r="I47" i="5"/>
  <c r="I52" i="5"/>
  <c r="I57" i="5"/>
  <c r="I60" i="5"/>
  <c r="I61" i="5"/>
  <c r="I65" i="5"/>
  <c r="I67" i="5"/>
  <c r="I71" i="5"/>
  <c r="I72" i="5"/>
  <c r="I95" i="5"/>
  <c r="I96" i="5"/>
  <c r="I99" i="5"/>
  <c r="I108" i="5"/>
  <c r="I107" i="5" s="1"/>
  <c r="J13" i="5"/>
  <c r="L13" i="5" s="1"/>
  <c r="O13" i="5" s="1"/>
  <c r="J14" i="5"/>
  <c r="L14" i="5" s="1"/>
  <c r="O14" i="5" s="1"/>
  <c r="J16" i="5"/>
  <c r="L16" i="5" s="1"/>
  <c r="O16" i="5" s="1"/>
  <c r="J17" i="5"/>
  <c r="L17" i="5" s="1"/>
  <c r="O17" i="5" s="1"/>
  <c r="J18" i="5"/>
  <c r="L18" i="5" s="1"/>
  <c r="O18" i="5" s="1"/>
  <c r="J24" i="5"/>
  <c r="J26" i="5"/>
  <c r="J27" i="5"/>
  <c r="J28" i="5"/>
  <c r="J33" i="5"/>
  <c r="L33" i="5" s="1"/>
  <c r="O33" i="5" s="1"/>
  <c r="J40" i="5"/>
  <c r="J41" i="5"/>
  <c r="J47" i="5"/>
  <c r="M47" i="5" s="1"/>
  <c r="J52" i="5"/>
  <c r="J51" i="5" s="1"/>
  <c r="J53" i="5"/>
  <c r="J54" i="5"/>
  <c r="J57" i="5"/>
  <c r="J61" i="5"/>
  <c r="J65" i="5"/>
  <c r="J66" i="5"/>
  <c r="J70" i="5"/>
  <c r="J71" i="5"/>
  <c r="J69" i="5" s="1"/>
  <c r="J79" i="5"/>
  <c r="J80" i="5"/>
  <c r="J82" i="5"/>
  <c r="J83" i="5"/>
  <c r="J86" i="5"/>
  <c r="J95" i="5"/>
  <c r="J97" i="5"/>
  <c r="J98" i="5"/>
  <c r="J99" i="5"/>
  <c r="J110" i="5"/>
  <c r="J111" i="5"/>
  <c r="J112" i="5"/>
  <c r="J109" i="5" s="1"/>
  <c r="K23" i="5"/>
  <c r="L26" i="5"/>
  <c r="L27" i="5"/>
  <c r="K27" i="5" s="1"/>
  <c r="L28" i="5"/>
  <c r="K28" i="5" s="1"/>
  <c r="K25" i="5" s="1"/>
  <c r="L40" i="5"/>
  <c r="L41" i="5"/>
  <c r="K41" i="5" s="1"/>
  <c r="K45" i="5"/>
  <c r="K47" i="5"/>
  <c r="L52" i="5"/>
  <c r="O52" i="5" s="1"/>
  <c r="L53" i="5"/>
  <c r="K53" i="5" s="1"/>
  <c r="L54" i="5"/>
  <c r="K57" i="5"/>
  <c r="K60" i="5"/>
  <c r="K61" i="5"/>
  <c r="L65" i="5"/>
  <c r="L66" i="5"/>
  <c r="K66" i="5" s="1"/>
  <c r="K70" i="5"/>
  <c r="K71" i="5"/>
  <c r="K72" i="5"/>
  <c r="L82" i="5"/>
  <c r="K82" i="5" s="1"/>
  <c r="L83" i="5"/>
  <c r="K83" i="5"/>
  <c r="L95" i="5"/>
  <c r="O95" i="5" s="1"/>
  <c r="L97" i="5"/>
  <c r="K97" i="5" s="1"/>
  <c r="L98" i="5"/>
  <c r="O98" i="5" s="1"/>
  <c r="K108" i="5"/>
  <c r="K107" i="5" s="1"/>
  <c r="L110" i="5"/>
  <c r="L111" i="5"/>
  <c r="K111" i="5" s="1"/>
  <c r="L112" i="5"/>
  <c r="K112" i="5" s="1"/>
  <c r="L24" i="5"/>
  <c r="L22" i="5" s="1"/>
  <c r="L47" i="5"/>
  <c r="L57" i="5"/>
  <c r="O57" i="5" s="1"/>
  <c r="L61" i="5"/>
  <c r="O61" i="5" s="1"/>
  <c r="L70" i="5"/>
  <c r="L71" i="5"/>
  <c r="O71" i="5" s="1"/>
  <c r="L79" i="5"/>
  <c r="O79" i="5" s="1"/>
  <c r="L80" i="5"/>
  <c r="L86" i="5"/>
  <c r="O86" i="5" s="1"/>
  <c r="M10" i="5"/>
  <c r="M21" i="5"/>
  <c r="M22" i="5"/>
  <c r="M25" i="5"/>
  <c r="M32" i="5"/>
  <c r="M30" i="5" s="1"/>
  <c r="M34" i="5"/>
  <c r="M38" i="5"/>
  <c r="M49" i="5"/>
  <c r="M50" i="5"/>
  <c r="M51" i="5"/>
  <c r="M56" i="5"/>
  <c r="M55" i="5" s="1"/>
  <c r="M62" i="5"/>
  <c r="M64" i="5"/>
  <c r="M69" i="5"/>
  <c r="M76" i="5"/>
  <c r="M73" i="5" s="1"/>
  <c r="M80" i="5"/>
  <c r="M78" i="5" s="1"/>
  <c r="M81" i="5"/>
  <c r="M89" i="5"/>
  <c r="M85" i="5" s="1"/>
  <c r="M93" i="5"/>
  <c r="M92" i="5" s="1"/>
  <c r="M94" i="5"/>
  <c r="M102" i="5"/>
  <c r="M105" i="5"/>
  <c r="M106" i="5"/>
  <c r="M104" i="5" s="1"/>
  <c r="M107" i="5"/>
  <c r="M109" i="5"/>
  <c r="N10" i="5"/>
  <c r="N19" i="5"/>
  <c r="N24" i="5"/>
  <c r="N22" i="5"/>
  <c r="N25" i="5"/>
  <c r="N30" i="5"/>
  <c r="N34" i="5"/>
  <c r="N38" i="5"/>
  <c r="N43" i="5"/>
  <c r="N49" i="5"/>
  <c r="N48" i="5" s="1"/>
  <c r="N42" i="5" s="1"/>
  <c r="N51" i="5"/>
  <c r="N56" i="5"/>
  <c r="N63" i="5"/>
  <c r="N62" i="5"/>
  <c r="N55" i="5" s="1"/>
  <c r="N64" i="5"/>
  <c r="N69" i="5"/>
  <c r="N73" i="5"/>
  <c r="N78" i="5"/>
  <c r="N81" i="5"/>
  <c r="N88" i="5"/>
  <c r="N85" i="5"/>
  <c r="N92" i="5"/>
  <c r="N94" i="5"/>
  <c r="N101" i="5"/>
  <c r="N106" i="5"/>
  <c r="N104" i="5" s="1"/>
  <c r="N107" i="5"/>
  <c r="N109" i="5"/>
  <c r="O83" i="5"/>
  <c r="Y8" i="5"/>
  <c r="AA8" i="5"/>
  <c r="AB8" i="5"/>
  <c r="AC8" i="5"/>
  <c r="AD8" i="5"/>
  <c r="Y14" i="5"/>
  <c r="Y23" i="5"/>
  <c r="Q106" i="5"/>
  <c r="Q108" i="5"/>
  <c r="Y111" i="5"/>
  <c r="Q112" i="5"/>
  <c r="Q115" i="5" s="1"/>
  <c r="Q113" i="5"/>
  <c r="Q114" i="5" s="1"/>
  <c r="K90" i="5"/>
  <c r="O41" i="5"/>
  <c r="F48" i="5"/>
  <c r="J12" i="5"/>
  <c r="L12" i="5" s="1"/>
  <c r="O12" i="5" s="1"/>
  <c r="I97" i="5"/>
  <c r="L93" i="5"/>
  <c r="J60" i="5"/>
  <c r="L60" i="5"/>
  <c r="O60" i="5" s="1"/>
  <c r="K40" i="5"/>
  <c r="O40" i="5"/>
  <c r="O26" i="5"/>
  <c r="J91" i="5"/>
  <c r="L91" i="5"/>
  <c r="O91" i="5" s="1"/>
  <c r="E73" i="5"/>
  <c r="L23" i="5"/>
  <c r="O23" i="5" s="1"/>
  <c r="K52" i="5"/>
  <c r="G21" i="5"/>
  <c r="K21" i="5" s="1"/>
  <c r="L21" i="5"/>
  <c r="J21" i="5"/>
  <c r="F56" i="5"/>
  <c r="F34" i="5"/>
  <c r="K65" i="5"/>
  <c r="F85" i="5"/>
  <c r="O65" i="5"/>
  <c r="J23" i="5"/>
  <c r="J22" i="5" s="1"/>
  <c r="I80" i="5"/>
  <c r="K80" i="5"/>
  <c r="L63" i="5"/>
  <c r="I24" i="5"/>
  <c r="F11" i="10"/>
  <c r="H11" i="10"/>
  <c r="I21" i="5"/>
  <c r="D8" i="10"/>
  <c r="O70" i="5"/>
  <c r="K95" i="5"/>
  <c r="O54" i="5"/>
  <c r="L51" i="5"/>
  <c r="K54" i="5"/>
  <c r="K93" i="5"/>
  <c r="K92" i="5" s="1"/>
  <c r="G92" i="5"/>
  <c r="J36" i="5"/>
  <c r="J11" i="5"/>
  <c r="L11" i="5" s="1"/>
  <c r="L78" i="5"/>
  <c r="I50" i="5"/>
  <c r="K50" i="5"/>
  <c r="L46" i="5"/>
  <c r="F43" i="5"/>
  <c r="J46" i="5"/>
  <c r="M46" i="5" s="1"/>
  <c r="O28" i="5"/>
  <c r="K26" i="5"/>
  <c r="K11" i="5"/>
  <c r="I26" i="5"/>
  <c r="I25" i="5" s="1"/>
  <c r="G25" i="5"/>
  <c r="E104" i="5"/>
  <c r="G31" i="5"/>
  <c r="I31" i="5" s="1"/>
  <c r="K31" i="5" s="1"/>
  <c r="J50" i="5"/>
  <c r="L50" i="5"/>
  <c r="O50" i="5" s="1"/>
  <c r="D11" i="10"/>
  <c r="E11" i="10"/>
  <c r="O63" i="5"/>
  <c r="O62" i="5" s="1"/>
  <c r="L62" i="5"/>
  <c r="E43" i="5"/>
  <c r="I112" i="5"/>
  <c r="J67" i="5"/>
  <c r="J64" i="5" s="1"/>
  <c r="I98" i="5"/>
  <c r="E94" i="5"/>
  <c r="M19" i="5"/>
  <c r="O21" i="5"/>
  <c r="O96" i="5"/>
  <c r="K96" i="5"/>
  <c r="L92" i="5"/>
  <c r="J78" i="5"/>
  <c r="H69" i="5"/>
  <c r="J72" i="5"/>
  <c r="L72" i="5"/>
  <c r="O72" i="5" s="1"/>
  <c r="I82" i="5"/>
  <c r="G81" i="5"/>
  <c r="G63" i="5"/>
  <c r="K63" i="5" s="1"/>
  <c r="K62" i="5" s="1"/>
  <c r="H62" i="5"/>
  <c r="J63" i="5"/>
  <c r="J62" i="5"/>
  <c r="E22" i="5"/>
  <c r="K24" i="5"/>
  <c r="J93" i="5"/>
  <c r="J92" i="5" s="1"/>
  <c r="L77" i="5"/>
  <c r="O77" i="5" s="1"/>
  <c r="K22" i="5"/>
  <c r="C8" i="10"/>
  <c r="G7" i="10"/>
  <c r="G6" i="10" s="1"/>
  <c r="H7" i="10"/>
  <c r="H6" i="10" s="1"/>
  <c r="D12" i="10"/>
  <c r="O53" i="5"/>
  <c r="O51" i="5" s="1"/>
  <c r="J25" i="5"/>
  <c r="J96" i="5"/>
  <c r="J94" i="5" s="1"/>
  <c r="F94" i="5"/>
  <c r="E85" i="5"/>
  <c r="E51" i="5"/>
  <c r="I53" i="5"/>
  <c r="E38" i="5"/>
  <c r="I70" i="5"/>
  <c r="I69" i="5" s="1"/>
  <c r="G69" i="5"/>
  <c r="K67" i="5" l="1"/>
  <c r="K64" i="5" s="1"/>
  <c r="O67" i="5"/>
  <c r="Z8" i="5"/>
  <c r="F64" i="5"/>
  <c r="F55" i="5" s="1"/>
  <c r="G74" i="5"/>
  <c r="K79" i="5"/>
  <c r="K78" i="5" s="1"/>
  <c r="F10" i="5"/>
  <c r="G36" i="5"/>
  <c r="I36" i="5" s="1"/>
  <c r="F38" i="5"/>
  <c r="M84" i="5"/>
  <c r="L59" i="5"/>
  <c r="O59" i="5" s="1"/>
  <c r="O89" i="5"/>
  <c r="H56" i="5"/>
  <c r="H55" i="5" s="1"/>
  <c r="J102" i="5"/>
  <c r="E55" i="5"/>
  <c r="E9" i="5"/>
  <c r="E84" i="5"/>
  <c r="O93" i="5"/>
  <c r="O92" i="5" s="1"/>
  <c r="J39" i="5"/>
  <c r="J38" i="5" s="1"/>
  <c r="E109" i="5"/>
  <c r="J74" i="5"/>
  <c r="F42" i="5"/>
  <c r="G78" i="5"/>
  <c r="K86" i="5"/>
  <c r="O80" i="5"/>
  <c r="O78" i="5" s="1"/>
  <c r="H107" i="5"/>
  <c r="J45" i="5"/>
  <c r="M45" i="5" s="1"/>
  <c r="O45" i="5" s="1"/>
  <c r="N68" i="5"/>
  <c r="I106" i="5"/>
  <c r="E42" i="5"/>
  <c r="I51" i="5"/>
  <c r="M9" i="5"/>
  <c r="L64" i="5"/>
  <c r="I109" i="5"/>
  <c r="H30" i="5"/>
  <c r="J108" i="5"/>
  <c r="J107" i="5" s="1"/>
  <c r="F29" i="5"/>
  <c r="O24" i="5"/>
  <c r="H73" i="5"/>
  <c r="H68" i="5" s="1"/>
  <c r="F68" i="5"/>
  <c r="L19" i="5"/>
  <c r="O20" i="5"/>
  <c r="I66" i="5"/>
  <c r="I64" i="5" s="1"/>
  <c r="K37" i="5"/>
  <c r="O82" i="5"/>
  <c r="O81" i="5" s="1"/>
  <c r="L81" i="5"/>
  <c r="O22" i="5"/>
  <c r="G58" i="5"/>
  <c r="J90" i="5"/>
  <c r="L90" i="5" s="1"/>
  <c r="J10" i="5"/>
  <c r="G89" i="5"/>
  <c r="O97" i="5"/>
  <c r="J20" i="5"/>
  <c r="J19" i="5" s="1"/>
  <c r="J89" i="5"/>
  <c r="F84" i="5"/>
  <c r="G20" i="5"/>
  <c r="K20" i="5" s="1"/>
  <c r="K19" i="5" s="1"/>
  <c r="H19" i="5"/>
  <c r="H9" i="5" s="1"/>
  <c r="F9" i="5"/>
  <c r="H34" i="5"/>
  <c r="O112" i="5"/>
  <c r="L109" i="5"/>
  <c r="K69" i="5"/>
  <c r="G77" i="5"/>
  <c r="O19" i="5"/>
  <c r="L102" i="5"/>
  <c r="O102" i="5" s="1"/>
  <c r="L31" i="5"/>
  <c r="O27" i="5"/>
  <c r="O25" i="5" s="1"/>
  <c r="L37" i="5"/>
  <c r="O37" i="5" s="1"/>
  <c r="N29" i="5"/>
  <c r="M48" i="5"/>
  <c r="K98" i="5"/>
  <c r="H43" i="5"/>
  <c r="K51" i="5"/>
  <c r="L25" i="5"/>
  <c r="I78" i="5"/>
  <c r="J37" i="5"/>
  <c r="J34" i="5" s="1"/>
  <c r="J29" i="5" s="1"/>
  <c r="N9" i="5"/>
  <c r="G104" i="5"/>
  <c r="I105" i="5"/>
  <c r="I104" i="5" s="1"/>
  <c r="O11" i="5"/>
  <c r="O10" i="5" s="1"/>
  <c r="O9" i="5" s="1"/>
  <c r="L10" i="5"/>
  <c r="O69" i="5"/>
  <c r="K91" i="5"/>
  <c r="I91" i="5"/>
  <c r="O74" i="5"/>
  <c r="O99" i="5"/>
  <c r="O94" i="5" s="1"/>
  <c r="K99" i="5"/>
  <c r="L94" i="5"/>
  <c r="O39" i="5"/>
  <c r="O38" i="5" s="1"/>
  <c r="I94" i="5"/>
  <c r="K39" i="5"/>
  <c r="K38" i="5" s="1"/>
  <c r="O111" i="5"/>
  <c r="L75" i="5"/>
  <c r="O75" i="5" s="1"/>
  <c r="O73" i="5" s="1"/>
  <c r="L69" i="5"/>
  <c r="J75" i="5"/>
  <c r="G44" i="5"/>
  <c r="G102" i="5"/>
  <c r="G87" i="5"/>
  <c r="K87" i="5" s="1"/>
  <c r="I83" i="5"/>
  <c r="I81" i="5" s="1"/>
  <c r="I63" i="5"/>
  <c r="I62" i="5" s="1"/>
  <c r="Y12" i="5"/>
  <c r="N100" i="5"/>
  <c r="G62" i="5"/>
  <c r="I20" i="5"/>
  <c r="I19" i="5" s="1"/>
  <c r="O110" i="5"/>
  <c r="M29" i="5"/>
  <c r="I38" i="5"/>
  <c r="J76" i="5"/>
  <c r="L76" i="5" s="1"/>
  <c r="K76" i="5" s="1"/>
  <c r="K110" i="5"/>
  <c r="K109" i="5" s="1"/>
  <c r="L105" i="5"/>
  <c r="O105" i="5" s="1"/>
  <c r="G75" i="5"/>
  <c r="I22" i="5"/>
  <c r="J44" i="5"/>
  <c r="H104" i="5"/>
  <c r="H100" i="5" s="1"/>
  <c r="L107" i="5"/>
  <c r="J81" i="5"/>
  <c r="H92" i="5"/>
  <c r="L44" i="5"/>
  <c r="J105" i="5"/>
  <c r="J104" i="5" s="1"/>
  <c r="N84" i="5"/>
  <c r="L88" i="5"/>
  <c r="O88" i="5" s="1"/>
  <c r="E10" i="10"/>
  <c r="G11" i="10"/>
  <c r="O46" i="5"/>
  <c r="L49" i="5"/>
  <c r="K105" i="5"/>
  <c r="K104" i="5" s="1"/>
  <c r="O47" i="5"/>
  <c r="K103" i="5"/>
  <c r="I103" i="5"/>
  <c r="E101" i="5"/>
  <c r="E100" i="5" s="1"/>
  <c r="F103" i="5"/>
  <c r="O32" i="5"/>
  <c r="J58" i="5"/>
  <c r="J56" i="5" s="1"/>
  <c r="J55" i="5" s="1"/>
  <c r="L58" i="5"/>
  <c r="G49" i="5"/>
  <c r="H48" i="5"/>
  <c r="J49" i="5"/>
  <c r="J48" i="5" s="1"/>
  <c r="J87" i="5"/>
  <c r="G88" i="5"/>
  <c r="G32" i="5"/>
  <c r="K81" i="5"/>
  <c r="G12" i="5"/>
  <c r="O66" i="5"/>
  <c r="O64" i="5" s="1"/>
  <c r="G59" i="5"/>
  <c r="L106" i="5"/>
  <c r="I46" i="5"/>
  <c r="H85" i="5"/>
  <c r="H84" i="5" s="1"/>
  <c r="G35" i="5"/>
  <c r="F104" i="5"/>
  <c r="L35" i="5"/>
  <c r="M68" i="5"/>
  <c r="C11" i="10"/>
  <c r="J85" i="5" l="1"/>
  <c r="J84" i="5" s="1"/>
  <c r="E8" i="5"/>
  <c r="M43" i="5"/>
  <c r="J43" i="5"/>
  <c r="H29" i="5"/>
  <c r="H8" i="5" s="1"/>
  <c r="O85" i="5"/>
  <c r="O84" i="5" s="1"/>
  <c r="H42" i="5"/>
  <c r="L9" i="5"/>
  <c r="X9" i="5" s="1"/>
  <c r="K36" i="5"/>
  <c r="K74" i="5"/>
  <c r="I74" i="5"/>
  <c r="O68" i="5"/>
  <c r="K58" i="5"/>
  <c r="I58" i="5"/>
  <c r="M42" i="5"/>
  <c r="N8" i="5"/>
  <c r="L30" i="5"/>
  <c r="O31" i="5"/>
  <c r="O30" i="5" s="1"/>
  <c r="J9" i="5"/>
  <c r="G19" i="5"/>
  <c r="K94" i="5"/>
  <c r="K77" i="5"/>
  <c r="I77" i="5"/>
  <c r="K89" i="5"/>
  <c r="I89" i="5"/>
  <c r="O44" i="5"/>
  <c r="O43" i="5" s="1"/>
  <c r="L43" i="5"/>
  <c r="K75" i="5"/>
  <c r="K73" i="5" s="1"/>
  <c r="K68" i="5" s="1"/>
  <c r="G73" i="5"/>
  <c r="G68" i="5" s="1"/>
  <c r="G101" i="5"/>
  <c r="G100" i="5" s="1"/>
  <c r="K102" i="5"/>
  <c r="K101" i="5" s="1"/>
  <c r="K100" i="5" s="1"/>
  <c r="I102" i="5"/>
  <c r="I101" i="5" s="1"/>
  <c r="I100" i="5" s="1"/>
  <c r="I87" i="5"/>
  <c r="I75" i="5"/>
  <c r="L73" i="5"/>
  <c r="L68" i="5" s="1"/>
  <c r="X68" i="5" s="1"/>
  <c r="O109" i="5"/>
  <c r="G43" i="5"/>
  <c r="I44" i="5"/>
  <c r="I43" i="5" s="1"/>
  <c r="K44" i="5"/>
  <c r="K43" i="5" s="1"/>
  <c r="J73" i="5"/>
  <c r="J68" i="5" s="1"/>
  <c r="L85" i="5"/>
  <c r="K59" i="5"/>
  <c r="K56" i="5" s="1"/>
  <c r="K55" i="5" s="1"/>
  <c r="G56" i="5"/>
  <c r="G55" i="5" s="1"/>
  <c r="I59" i="5"/>
  <c r="I56" i="5" s="1"/>
  <c r="I55" i="5" s="1"/>
  <c r="O58" i="5"/>
  <c r="O56" i="5" s="1"/>
  <c r="O55" i="5" s="1"/>
  <c r="L56" i="5"/>
  <c r="L55" i="5" s="1"/>
  <c r="G48" i="5"/>
  <c r="K49" i="5"/>
  <c r="K48" i="5" s="1"/>
  <c r="I49" i="5"/>
  <c r="I48" i="5" s="1"/>
  <c r="K88" i="5"/>
  <c r="K85" i="5" s="1"/>
  <c r="I88" i="5"/>
  <c r="G85" i="5"/>
  <c r="G84" i="5" s="1"/>
  <c r="O35" i="5"/>
  <c r="O34" i="5" s="1"/>
  <c r="L34" i="5"/>
  <c r="L29" i="5" s="1"/>
  <c r="L48" i="5"/>
  <c r="O49" i="5"/>
  <c r="O48" i="5" s="1"/>
  <c r="K35" i="5"/>
  <c r="K34" i="5" s="1"/>
  <c r="I35" i="5"/>
  <c r="I34" i="5" s="1"/>
  <c r="G34" i="5"/>
  <c r="C12" i="10"/>
  <c r="I12" i="5"/>
  <c r="G10" i="5"/>
  <c r="I32" i="5"/>
  <c r="G30" i="5"/>
  <c r="J103" i="5"/>
  <c r="F101" i="5"/>
  <c r="F100" i="5" s="1"/>
  <c r="F8" i="5" s="1"/>
  <c r="L103" i="5"/>
  <c r="J42" i="5"/>
  <c r="O106" i="5"/>
  <c r="O104" i="5" s="1"/>
  <c r="L104" i="5"/>
  <c r="O29" i="5" l="1"/>
  <c r="G29" i="5"/>
  <c r="I85" i="5"/>
  <c r="I84" i="5" s="1"/>
  <c r="G9" i="5"/>
  <c r="G8" i="5" s="1"/>
  <c r="K42" i="5"/>
  <c r="X42" i="5" s="1"/>
  <c r="G42" i="5"/>
  <c r="K84" i="5"/>
  <c r="I73" i="5"/>
  <c r="I68" i="5" s="1"/>
  <c r="O42" i="5"/>
  <c r="L84" i="5"/>
  <c r="T85" i="5"/>
  <c r="L42" i="5"/>
  <c r="I42" i="5"/>
  <c r="I10" i="5"/>
  <c r="I9" i="5" s="1"/>
  <c r="K12" i="5"/>
  <c r="K10" i="5" s="1"/>
  <c r="K9" i="5" s="1"/>
  <c r="L101" i="5"/>
  <c r="L100" i="5" s="1"/>
  <c r="P55" i="5"/>
  <c r="X55" i="5"/>
  <c r="J101" i="5"/>
  <c r="J100" i="5" s="1"/>
  <c r="J8" i="5" s="1"/>
  <c r="M103" i="5"/>
  <c r="M101" i="5" s="1"/>
  <c r="M100" i="5" s="1"/>
  <c r="M8" i="5" s="1"/>
  <c r="C10" i="10"/>
  <c r="G10" i="10"/>
  <c r="K32" i="5"/>
  <c r="K30" i="5" s="1"/>
  <c r="K29" i="5" s="1"/>
  <c r="X29" i="5" s="1"/>
  <c r="I30" i="5"/>
  <c r="I29" i="5" s="1"/>
  <c r="O103" i="5" l="1"/>
  <c r="O101" i="5" s="1"/>
  <c r="O100" i="5" s="1"/>
  <c r="O8" i="5" s="1"/>
  <c r="X84" i="5"/>
  <c r="U85" i="5"/>
  <c r="D10" i="10"/>
  <c r="E8" i="10"/>
  <c r="X100" i="5"/>
  <c r="P100" i="5"/>
  <c r="H10" i="10"/>
  <c r="K8" i="5"/>
  <c r="Q8" i="5" s="1"/>
  <c r="I8" i="5"/>
  <c r="E12" i="10"/>
  <c r="G12" i="10" s="1"/>
  <c r="F8" i="10"/>
  <c r="L8" i="5"/>
  <c r="H8" i="10" l="1"/>
  <c r="F12" i="10"/>
  <c r="H12" i="10" s="1"/>
  <c r="G8" i="10"/>
  <c r="F10" i="10" l="1"/>
  <c r="C7" i="10" l="1"/>
  <c r="C6" i="10" s="1"/>
  <c r="E7" i="10"/>
  <c r="E6" i="10" s="1"/>
  <c r="D7" i="10"/>
  <c r="D6" i="10" s="1"/>
  <c r="F7" i="10" l="1"/>
  <c r="F6" i="10" s="1"/>
</calcChain>
</file>

<file path=xl/comments1.xml><?xml version="1.0" encoding="utf-8"?>
<comments xmlns="http://schemas.openxmlformats.org/spreadsheetml/2006/main">
  <authors>
    <author>Administrator1</author>
  </authors>
  <commentList>
    <comment ref="D9" authorId="0">
      <text>
        <r>
          <rPr>
            <b/>
            <sz val="9"/>
            <color indexed="81"/>
            <rFont val="Tahoma"/>
            <family val="2"/>
          </rPr>
          <t>Administrator1:</t>
        </r>
        <r>
          <rPr>
            <sz val="9"/>
            <color indexed="81"/>
            <rFont val="Tahoma"/>
            <family val="2"/>
          </rPr>
          <t xml:space="preserve">
Nguồn vốn: Vốn TPCP là 1.300 tỷ, vốn NSNN và cá nguồn HĐHP là 180 tỷ</t>
        </r>
      </text>
    </comment>
  </commentList>
</comments>
</file>

<file path=xl/sharedStrings.xml><?xml version="1.0" encoding="utf-8"?>
<sst xmlns="http://schemas.openxmlformats.org/spreadsheetml/2006/main" count="414" uniqueCount="291">
  <si>
    <t>Phụ lục 1: TỔNG HỢP TÌNH GIAO KẾ HOẠCH VỐN ĐẦU TƯ CÔNG TRUNG HẠN GIAI ĐOẠN 2016 - 2020 ĐẾN NĂM 2017</t>
  </si>
  <si>
    <t>STT</t>
  </si>
  <si>
    <t>Nguồn vốn</t>
  </si>
  <si>
    <t xml:space="preserve">Kế hoạch vốn trung hạn giai đoạn 2016 - 2020 </t>
  </si>
  <si>
    <t>Kế hoạch trung hạn đã giao đến hết 2017</t>
  </si>
  <si>
    <t>Vốn cân đối ngân sách tỉnh</t>
  </si>
  <si>
    <t>Trong đó: NST, NSTW hoặc TPCP</t>
  </si>
  <si>
    <t>Vốn các Chương trình MTQG</t>
  </si>
  <si>
    <t>Vốn các chương trình mục tiêu</t>
  </si>
  <si>
    <t>KH trung hạn còn lại GĐ 2018 - 2020 bị lệch 8 tỷ do Dự án này cải tạo, nâng cấp Trung tâm Bảo trợ xã hội Thanh Hóa được NSTW bố trí GĐ 2016 - 2020 là 35 tỷ đồng; tuy nhiên năm 2017, dự án đã được bố trí thêm từ nguồn tăng thu NST là 8 tỷ đồng.</t>
  </si>
  <si>
    <t>Vốn trái phiếu Chính phủ</t>
  </si>
  <si>
    <t>Vốn ODA</t>
  </si>
  <si>
    <t>Phụ lục 3a: TÌNH HÌNH GIAO KẾ HOẠCH VỐN ĐẦU TƯ CÔNG TRUNG HẠN NGUỒN VỐN NGÂN SÁCH TRUNG ƯƠNG GIAI ĐOẠN 2016 - 2020 ĐẾN HẾT NĂM 2017</t>
  </si>
  <si>
    <t>KH trung hạn còn lại GĐ 2018 - 2020 còn lại thấp hơn 58 tỷ đồng sau khi bố trí vốn 2016, 2017 là do một số dự án đã được bố trí thêm vốn từ nguồn tăng thu, sắp xếp nhiệm vụ chi.</t>
  </si>
  <si>
    <t>Kiên cố hóa mặt đường từ bản Pùng đi bản Hạm xã Quảng Chiểu, huyện Mường Lát.</t>
  </si>
  <si>
    <t>Dự kiến khởi công mới  2020, bố trí 15% TMĐT</t>
  </si>
  <si>
    <t>Huyện Quan Hóa</t>
  </si>
  <si>
    <t>a</t>
  </si>
  <si>
    <t>b</t>
  </si>
  <si>
    <t>c</t>
  </si>
  <si>
    <t>(Đơn vị tính: Triệu đồng)</t>
  </si>
  <si>
    <t>Danh mục dự án</t>
  </si>
  <si>
    <t>Ghi chú</t>
  </si>
  <si>
    <t>Tổng số</t>
  </si>
  <si>
    <t>TỔNG SỐ</t>
  </si>
  <si>
    <t>I</t>
  </si>
  <si>
    <t>II</t>
  </si>
  <si>
    <t>III</t>
  </si>
  <si>
    <t>Kế hoạch trung hạn còn lại của giai đoạn 2018 - 2020</t>
  </si>
  <si>
    <t>Đường giao thông từ bản Dồi xã Thiên Phủ đi bản Bâu xã Nam Động (GĐ II).</t>
  </si>
  <si>
    <t>Cầu Nam Tiến.</t>
  </si>
  <si>
    <t>Đường từ Bản Dồi Thiên Phủ đến Bản Bâu Nam Động (GĐ I).</t>
  </si>
  <si>
    <t>Nâng cấp đường giao thông từ bản Pọng xã Phú Nghiêm, huyện Quan Hoá đi xã Ban Công, huyện Bá Thước.</t>
  </si>
  <si>
    <t>Đường giao thông xã Nam Tiến, huyện Quan Hóa.</t>
  </si>
  <si>
    <t>Trường phổ thông 2 cấp học (THCS và THPT) tại bản Dôi xã Thiên Phủ, huyện Quan Hóa.</t>
  </si>
  <si>
    <t>Đường từ bản Chiềng xã Nam Động đi bản Sủa, huyện Quan Sơn.</t>
  </si>
  <si>
    <t>Dự án khởi công mới năm 2017, bố trí đủ 90% TMĐT</t>
  </si>
  <si>
    <t>Đường giao thông từ bản Bá đi bản Vui xã Thanh Xuân, huyện Quan Hóa.</t>
  </si>
  <si>
    <t>Dự kiến khởi công mới  2019, bố trí 37% TMĐT</t>
  </si>
  <si>
    <t xml:space="preserve">Đập, kênh tưới bản Chăm xã Xuân Phú, huyện Quan Hóa.  </t>
  </si>
  <si>
    <t>Dự kiến khởi công mới  2020, bố trí 10% TMĐT</t>
  </si>
  <si>
    <t>Huyện Quan Sơn</t>
  </si>
  <si>
    <t>Đường từ quốc lộ 217 đi bản Xa Mang xã Sơn Điện đi bản Cha Lung xã Tam Thanh.</t>
  </si>
  <si>
    <t>Cầu thị trấn Quan Sơn.</t>
  </si>
  <si>
    <t xml:space="preserve">Đường từ bản Xuân Thành xã Sơn Thủy đi Bản Hiềng xã Na Mèo. </t>
  </si>
  <si>
    <t>Đập, mương suối La xã Sơn Điện.</t>
  </si>
  <si>
    <t>Cầu treo và đường giao thông từ xã Trung Tiến đi xã Trung Xuân, huyện Quan Sơn.</t>
  </si>
  <si>
    <t>Nối tiếp đường giao thông Trung Thượng - Sơn Lư đến Tây Thanh Hóa, huyện Quan Sơn.</t>
  </si>
  <si>
    <t>Đường giao thông từ bản Hiềng đi bản Sa Ná xã Na Mèo, huyện Quan Sơn.</t>
  </si>
  <si>
    <t>Đường giao thông từ Quốc lộ 217 đi bản Sủa xã Sơn Điện, huyện Quan Sơn.</t>
  </si>
  <si>
    <t>Dự kiến khởi công mới  2019, bố trí 47% TMĐT</t>
  </si>
  <si>
    <t>Nâng cấp, cải tạo đường giao thông liên xã Tam Lư - Tam Thanh, huyện Quan Sơn.</t>
  </si>
  <si>
    <t>Huyện Bá Thước</t>
  </si>
  <si>
    <t>Đường giao thông Lũng Niêm đi Thành Sơn.</t>
  </si>
  <si>
    <t>QT 12/QĐ-UBDN ngày 03/01/2017</t>
  </si>
  <si>
    <t>Đường từ quốc lộ 217 xã Ái Thượng đi ngã ba Kẹm xã Điền Lư, huyện Bá Thước.</t>
  </si>
  <si>
    <t>QT 3343/QĐ-UBDN ngày 31/8/2016</t>
  </si>
  <si>
    <t>Đường giao thông từ thôn Mười đi thôn Muốn xã Điền Quang.</t>
  </si>
  <si>
    <t>Trung tâm dạy nghề huyện Bá Thước.</t>
  </si>
  <si>
    <t xml:space="preserve">Đường giao thông Cẩm Giang - Cẩm Quý huyện Cẩm Thủy đi Lương Trung huyện Bá Thước (đoạn trên địa bàn huyện Bá Thước). </t>
  </si>
  <si>
    <t>Nâng cấp đường giao thông từ xã Điền Thượng, huyện Bá Thước đi xã Thạch Lập, huyện Ngọc Lặc (đoạn thuộc địa phận huyện Bá Thước).</t>
  </si>
  <si>
    <t>Nối tiếp đường giao thông từ quốc lộ 217 xã Điền Trung, Điền Hạ, huyện Bá Thước đi huyện Cẩm Thủy.</t>
  </si>
  <si>
    <t>Nối tiếp đường giao thông từ Giàu Cả đi Cáo Đại xã Lương Ngoại, huyện Bá Thước.</t>
  </si>
  <si>
    <t>Đường giao thông từ xã Thiết Ống đi xã Điền Thượng, huyện Bá Thước</t>
  </si>
  <si>
    <t>Huyện Lang Chánh</t>
  </si>
  <si>
    <t>Đường giao thông thị trấn Lang Chánh đi Làng Giáng xã Quang Hiến.</t>
  </si>
  <si>
    <t>Đập Bù Đàn xã Tân Phúc.</t>
  </si>
  <si>
    <t>Nâng cấp, cải tạo đường giao thông từ bản Năng Cát đi khu nuôi thử nghiệm cá Hồi Vân nước lạnh xã Trí Nang, huyện Lang Chánh.</t>
  </si>
  <si>
    <t>Đường điện 35 KV, trạm biến áp và đường dây 0,4 KV bản Nà Đang, xã Lâm Phú.</t>
  </si>
  <si>
    <t>Sửa chữa, nâng cấp đường từ bản Ngày đi bản Nà Đang, xã Lâm Phú, huyện Lang Chánh.</t>
  </si>
  <si>
    <t>Khắc phục sửa chữa 3 tuyến đường: thị trấn Lang Chánh đi xã Lâm Phú; Quốc lộ 15A đi xã Giao Thiện và Quốc lộ 15A đi xã Tân Phú - Đông Lương bị hư hỏng do mưa lũ đầu tháng 9 năm 2012.</t>
  </si>
  <si>
    <t>Tràn liên hợp và đường 2 đầu tràn sông Sạo xã Giao Thiện (hạng mục bổ sung khắc phục, sửa chữa sạt lở do mưa lũ gây ra).</t>
  </si>
  <si>
    <t>Đường giao thông thôn Quang Tân, thôn Oi xã Quang Hiến đi thôn Bượn, thôn Đáy xã Tân Phúc.</t>
  </si>
  <si>
    <t>Đập Na Kha, bản Xã xã Yên Khương, huyện Lang Chánh.</t>
  </si>
  <si>
    <t>Nâng cấp, cải tạo đường giao thông từ xã Tân Phú (huyện Lang Chánh) đi xã Vân Nho (huyện Bá Thước).</t>
  </si>
  <si>
    <t>Dự kiến khởi công mới  2019, bố trí 48% TMĐT</t>
  </si>
  <si>
    <t xml:space="preserve">Nâng cấp, cải tạo đường giao thông từ thôn Phống - Ảng đi thôn Chiếu xã Quang Hiến, huyện Lang Chánh. </t>
  </si>
  <si>
    <t>VI</t>
  </si>
  <si>
    <t>Huyện Như Xuân</t>
  </si>
  <si>
    <t>Đường giao thông Luống Đồng - Thanh Lương - Xuân Đàm xã Hóa Quỳ, huyện Như Xuân.</t>
  </si>
  <si>
    <t xml:space="preserve">QT </t>
  </si>
  <si>
    <t>Đường Yên Cát đi Tân Bình nối với Xuân Khang (huyện Như Thanh).</t>
  </si>
  <si>
    <t>Cải tạo, nâng cấp hồ Đồng Man xã Cát Tân.</t>
  </si>
  <si>
    <t>Sửa chữa nâng cấp hồ Đồng Cần, xã Xuân Bình.</t>
  </si>
  <si>
    <t>Trung tâm dạy nghề huyện Như Xuân.</t>
  </si>
  <si>
    <t>Nâng cấp tuyến đường giao thông Kẻ Lạn - Ná Hày - Thanh Tiến - Thống Nhất - Làng Trung, xã Thanh Quân.</t>
  </si>
  <si>
    <t>QT 352/QĐ-UBND ngày 02/02/2017</t>
  </si>
  <si>
    <t>Đường giao thông làng Mài xã Bình Lương, huyện Như Xuân.</t>
  </si>
  <si>
    <t xml:space="preserve">Đường giao thông Thượng Ninh đi Cát Tân, huyện Như Xuân. </t>
  </si>
  <si>
    <t>Khởi công mới  2017, bố trí 90% TMĐT</t>
  </si>
  <si>
    <t>Đường giao thông từ thị trấn Yên Cát đi thôn Đồng Thổ xã Bình Lương, huyện Như Xuân.</t>
  </si>
  <si>
    <t>Đường giao thông từ xã Thượng Ninh huyện Như Xuân đi xã Phượng Nghi huyện Như Thanh.</t>
  </si>
  <si>
    <t>Dự kiến khởi công mới  2019, bố trí 25% TMĐT</t>
  </si>
  <si>
    <t>Đường giao thông Thanh Bình - Thanh Thủy xã Thanh Xuân, huyện Như Xuân.</t>
  </si>
  <si>
    <t>Cải tạo, nâng cấp hồ Ná Hiếng, xã Thanh Quân, huyện Như Xuân</t>
  </si>
  <si>
    <t>VII</t>
  </si>
  <si>
    <t>Huyện Thường Xuân</t>
  </si>
  <si>
    <t>Cải tạo, nâng cấp tuyến đường giao thông Xuân Dương - Thọ Thanh - Xuân Cao.</t>
  </si>
  <si>
    <t>QT số 353/QĐ-UBND ngày 02/02/2017</t>
  </si>
  <si>
    <t>Nối tiếp đường giao thông Lương Thịnh đi Ngọc Thiện xã Lương Sơn.</t>
  </si>
  <si>
    <t xml:space="preserve">Trường THPT Thường Xuân 3, huyện Thường Xuân. </t>
  </si>
  <si>
    <t>Đường giao thông từ trung tâm xã đi bản Vịn, bản Đục xã Bát Mọt.</t>
  </si>
  <si>
    <t>Đường từ trung tâm xã Xuân Lẹ đi thôn Đuông Bai xã Xuân Lẹ, huyện Thường Xuân.</t>
  </si>
  <si>
    <t>Nâng cấp đường từ xã Vạn Xuân đi xã Xuân Chinh, huyện Thường Xuân.</t>
  </si>
  <si>
    <t>Đường giao thông Thọ Thanh - Thị trấn Thường Xuân  - Xuân Cẩm, huyện Thường Xuân.</t>
  </si>
  <si>
    <t>Dự kiến khởi công mới  2019, bố trí 39% TMĐT</t>
  </si>
  <si>
    <t xml:space="preserve">Nâng cấp, cải tạo đường giao thông từ xã Xuân Dương đi xã Ngọc Phụng, huyện Thường Xuân. </t>
  </si>
  <si>
    <t>Vốn năm 2016 đã được giao kế hoạch</t>
  </si>
  <si>
    <t>Vốn năm 2017 đã được giao kế hoạch</t>
  </si>
  <si>
    <t>IV</t>
  </si>
  <si>
    <t>V</t>
  </si>
  <si>
    <t>Thời gian KC-HT</t>
  </si>
  <si>
    <t>Hỗ trợ nhà ở cho người có công theo Quyết định số 22/QĐ-TTg ngày 26/4/2013 của Thủ tướng Chính phủ</t>
  </si>
  <si>
    <t>d</t>
  </si>
  <si>
    <t>Số
TT</t>
  </si>
  <si>
    <t>Quy mô đầu tư</t>
  </si>
  <si>
    <t>Tổng mức đầu tư (hoặc dự kiến TMĐT)</t>
  </si>
  <si>
    <t>Vốn đã bố trí hết năm 2015</t>
  </si>
  <si>
    <t xml:space="preserve">Vốn còn thiếu </t>
  </si>
  <si>
    <t>Dự kiến phương án bố trí vốn giai đoạn 2016 - 2020</t>
  </si>
  <si>
    <t>HT</t>
  </si>
  <si>
    <t>CT</t>
  </si>
  <si>
    <t>Mới</t>
  </si>
  <si>
    <t>Giai đoạn 2016 - 2020</t>
  </si>
  <si>
    <t>Trong đó: vốn NSTW</t>
  </si>
  <si>
    <t>TĐ: Phần vốn do NSTW đầu tư</t>
  </si>
  <si>
    <t>Vốn trung hạn còn lại của GĐ 2018 - 2020</t>
  </si>
  <si>
    <t>TỔNG VỐN PHÂN BỔ
 CHI TIẾT (90%)</t>
  </si>
  <si>
    <t>Huyện Mường Lát</t>
  </si>
  <si>
    <t>Dự án hoàn thành trước năm 2016</t>
  </si>
  <si>
    <t>Đập, mương bản Sáng xã Quang Chiểu.</t>
  </si>
  <si>
    <t>Sửa chữa nâng cấp đập Na Tao - Đông Ban xã Pù Nhi, huyện Mường Lát.</t>
  </si>
  <si>
    <t>Đập, mương bản Sộp Nặm xã Tén Tằn.</t>
  </si>
  <si>
    <t>Kênh, mương K5+K3 đến Na Khà xã Tén Tằn.</t>
  </si>
  <si>
    <t>Đập, kênh dẫn nước bản Đoàn Kết xã Tén Tằn.</t>
  </si>
  <si>
    <t>Kênh suối Sa Vít bản Táo xã Trung Lý.</t>
  </si>
  <si>
    <t>Đập, mương suối Lét xã Tam Chung.</t>
  </si>
  <si>
    <t>Đập, mương bản Chiệng xã Tam Chung.</t>
  </si>
  <si>
    <t>Dự án thực hiện giai đoạn 2011 - 2015 chuyển tiếp sang giai đoạn 2016 - 2020</t>
  </si>
  <si>
    <t>Đường giao thông từ bản Chim xã Nhi Sơn đi bản Pom Khuông xã Tam Chung.</t>
  </si>
  <si>
    <t>Nâng cấp đường giao thông từ bản Pá Quăn đi bản Cò Cài xã Trung Lý.</t>
  </si>
  <si>
    <t xml:space="preserve">Dự án khởi công mới năm 2016 </t>
  </si>
  <si>
    <t>Đập mương Tòng xã Quang Chiểu, huyện Mường Lát.</t>
  </si>
  <si>
    <t>Nâng cấp, cải tạo đường giao thông từ đường Tây Thanh Hóa đi bản Ún - Sài Khao, huyện Mường Lát.</t>
  </si>
  <si>
    <t>Dự án dự kiến khởi công mới giai đoạn 2017 - 2020</t>
  </si>
  <si>
    <t>Đường từ Tây Thanh Hóa đi Suối Tung xã Trung Lý, huyện Mường Lát.</t>
  </si>
  <si>
    <t>Dự kiến khởi công mới  2018, bố trí 85% TMĐT</t>
  </si>
  <si>
    <t xml:space="preserve">Đường giao thông từ trung tâm bản Suối Lóng xã Tam Chung đi bản Sài Khao xã Mường Lý (đoạn nối tiếp với đường bản Ún đi bản Sài Khao), huyện Mường Lát. </t>
  </si>
  <si>
    <t>Dự kiến khởi công mới  2019, bố trí 50% TMĐT</t>
  </si>
  <si>
    <t>Thời gian thực hiện</t>
  </si>
  <si>
    <t>Hạ tầng giao thông</t>
  </si>
  <si>
    <t>Hạ tầng cung cấp điện</t>
  </si>
  <si>
    <t>Hình thức đầu tư</t>
  </si>
  <si>
    <t>Vị trí dự án</t>
  </si>
  <si>
    <t>Chủ đầu tư</t>
  </si>
  <si>
    <t>Lũy kế vốn đã bố trí đến hết năm 2022</t>
  </si>
  <si>
    <t>Hạ tầng KKT Nghi Sơn và các KCN</t>
  </si>
  <si>
    <t>Hạ tầng CCN</t>
  </si>
  <si>
    <t>Hạ tầng đô thị</t>
  </si>
  <si>
    <t>Hạ tầng công nghệ thông tin</t>
  </si>
  <si>
    <t>Năm 2023</t>
  </si>
  <si>
    <t>Kế hoạch vốn năm 2023</t>
  </si>
  <si>
    <t>Giải ngân 2023</t>
  </si>
  <si>
    <t>NSNN</t>
  </si>
  <si>
    <t>Ngoài NSNN</t>
  </si>
  <si>
    <t>NSTW</t>
  </si>
  <si>
    <t>NSĐP</t>
  </si>
  <si>
    <t>Đơn vị tính:  Tỷ đồng</t>
  </si>
  <si>
    <t>Số 
TT</t>
  </si>
  <si>
    <t>1</t>
  </si>
  <si>
    <t>-</t>
  </si>
  <si>
    <t>Phụ lục 1: Tổng vốn bố trí cho đầu tư kết cấu hạ tầng năm 2023</t>
  </si>
  <si>
    <t>Lĩnh vực hạ tầng</t>
  </si>
  <si>
    <t>Hạ tầng Giao thông</t>
  </si>
  <si>
    <t>Nguồn vốn NSNN</t>
  </si>
  <si>
    <t>Vốn ngoài NSNN</t>
  </si>
  <si>
    <t>NST</t>
  </si>
  <si>
    <t>NS huyện, thị xã, thành phố</t>
  </si>
  <si>
    <t>Hạ tầng KKT, KCN</t>
  </si>
  <si>
    <t>Hạ tầng thương mại</t>
  </si>
  <si>
    <t>7</t>
  </si>
  <si>
    <t>Quyết định chấp thuận chủ trương đầu tư hoặc phê duyệt dự án</t>
  </si>
  <si>
    <t>Công tác quản lý, bảo trì các tuyến quốc lộ được giao quản lý</t>
  </si>
  <si>
    <t>Công tác quản lý, bảo trì các tuyến đường tỉnh</t>
  </si>
  <si>
    <t>Công tác quản lý, bảo trì luồng ĐTNĐ trung ương</t>
  </si>
  <si>
    <t>Công tác quản lý, bảo trì luồng ĐTNĐ địa phương</t>
  </si>
  <si>
    <t>Các dự án đầu tư công do Sở GTVT làm Chủ đầu tư</t>
  </si>
  <si>
    <t>Công tác quản lý, bảo trì kết cấu hạ tầng xe buýt</t>
  </si>
  <si>
    <t>(Kèm theo Công văn số             /SGTVT-KHTC ngày        /12/2023 của Sở GTVT)</t>
  </si>
  <si>
    <t>Dự án đã hoàn thành chưa có quyết toán được duyệt</t>
  </si>
  <si>
    <t>Đường giao thông nối thị xã Sầm sơn với KKT Nghi Sơn GĐ1</t>
  </si>
  <si>
    <t>Đường từ trung tâm TP Thanh Hoá nối với đường giao thông từ CHK Thọ Xuân đi KKT Nghi Sơn</t>
  </si>
  <si>
    <t>Đường giao thông từ ngã ba Voi (TP Thanh Hoá) đi Sầm Sơn</t>
  </si>
  <si>
    <t>Đường giao thông nối QL217 với QL45 và QL47</t>
  </si>
  <si>
    <t>Đầu tư xây dựng tuyến đường bộ ven biển đoạn Nga Sơn-Hoằng Hóa, tỉnh Thanh Hóa</t>
  </si>
  <si>
    <t>2</t>
  </si>
  <si>
    <t>Dự án đã hoàn thành có quyết toán được duyệt</t>
  </si>
  <si>
    <t>Nâng cấp, cải tạo đường tỉnh 526B (Hậu lộc - Quán Dốc)</t>
  </si>
  <si>
    <t>Đường GT từ QL217 đi xã Cẩm Phú, H.Cẩm Thủy (thuộc DA đường đến TT các xã chưa có ô tô)</t>
  </si>
  <si>
    <t>Tuyến nối Tây Thanh Hóa</t>
  </si>
  <si>
    <t>Đường từ trung tâm Thành phố Thanh Hóa nối với Cảng hàng không Thọ Xuân đoạn từ Nỏ Hẻn đến đường tỉnh 514</t>
  </si>
  <si>
    <t>Đường giao thông từ QL 47 đến đường Hồ Chí Minh, Huyện Thọ Xuân, tỉnh Thanh Hóa</t>
  </si>
  <si>
    <t>Đường từ nút giao Đông Xuân đi Thành phố Thanh Hóa, đoạn Đông Thanh - Đông Tiến</t>
  </si>
  <si>
    <t>Đại lộ Đông Tây thành phố Thanh Hóa, đoạn từ thị trấn Rừng Thông đến quốc lộ 1A (giai đoạn 1)</t>
  </si>
  <si>
    <t>Đường vành đai phía tây thành phố Thanh Hóa (giai đoạn 1)</t>
  </si>
  <si>
    <t>Đại lộ Nam Sông Mã (giai đoạn 1)</t>
  </si>
  <si>
    <t>Đường giai thông từ bản Na Tao, xã Pù Nhi đi bản Chai, xã Mường Chanh, huyện Mường Lát</t>
  </si>
  <si>
    <t>Đường giao thông từ KCN Bỉm sơn đến đường bộ ven biển đoạn Nga Sơn - Hoằng Hóa</t>
  </si>
  <si>
    <t>Hợp phần khôi phục cải tạo đường địa phương, dự án LRAMP, tỉnh Thanh Hoá</t>
  </si>
  <si>
    <t>2013-2022</t>
  </si>
  <si>
    <t>3132/QĐ-UBND ngày 06/9/2013; 2422/QĐ-UBND ngày 06/7/2016</t>
  </si>
  <si>
    <t>Sở GTVT</t>
  </si>
  <si>
    <t>2022-2024</t>
  </si>
  <si>
    <t>490/QĐ-UBND ngày 05/02/2021; 490/QĐ-UBND ngày 05/02/2021; 3060/QĐ-UBND ngày 12/8/2021</t>
  </si>
  <si>
    <t>2021-2024</t>
  </si>
  <si>
    <t>Số 4500/QĐ-UBND ngày 22/10/2020</t>
  </si>
  <si>
    <t>622/QĐ-BGTVT ngày 02/3/2016; 1698/QĐ-BGTVT ngày 15/6/2017; 462/QĐ-BGTVT ngày 07/4/2022</t>
  </si>
  <si>
    <t>2016-2023</t>
  </si>
  <si>
    <t>865/QĐ-UBND ngày 09/3/2018; 4599/QĐ-UBND ngày 05/11/2019; 5441/QĐ-UBND ngày 23/12/2019</t>
  </si>
  <si>
    <t>2019
- 2023</t>
  </si>
  <si>
    <t>1163/QĐ-UBND ngày 03/4/2020; 1592/QĐ-UBND ngày 12/5/2023</t>
  </si>
  <si>
    <t>2020-2025</t>
  </si>
  <si>
    <t>4521/QĐ-UBND ngày 31/10/2019</t>
  </si>
  <si>
    <t>4495/QĐ-UBND ngày 31/10/2019</t>
  </si>
  <si>
    <t>2020-2023</t>
  </si>
  <si>
    <t>2016/QĐ-UBND ngày 10/6/2016; 3224/QĐ-UBND ngày 27/8/2018; 930/QĐ-UBND ngày 22/3/2021</t>
  </si>
  <si>
    <t>12/2016 - 6/2022</t>
  </si>
  <si>
    <t>4131/QĐ-UBND ngày 22/10/2018</t>
  </si>
  <si>
    <t>2009 
- 2016</t>
  </si>
  <si>
    <t>79/QĐ-UBND ngày 9/1/2017; 1852/QĐ-UBND ngày 17/5/2019; 2581/QĐ-UBND ngày 03/7/2020</t>
  </si>
  <si>
    <t>8/2017-8/2021</t>
  </si>
  <si>
    <t xml:space="preserve"> 1797/QĐ-UBND ngày 21/5/2020</t>
  </si>
  <si>
    <t>2007-2017</t>
  </si>
  <si>
    <t>3576/QĐ-UBND ngày 24/10/2022</t>
  </si>
  <si>
    <t>5/2019-5/2021</t>
  </si>
  <si>
    <t>4152/QĐ-UBND ngày 28/11/2022</t>
  </si>
  <si>
    <t>7/2019-7/2021</t>
  </si>
  <si>
    <t>4034/QĐ-UBND ngày 21/11/2022</t>
  </si>
  <si>
    <t>9/2011-11/2020</t>
  </si>
  <si>
    <t>Nâng cấp, cải tạo đường tỉnh 515B Thiệu Lý-  Đông Hoàng</t>
  </si>
  <si>
    <t>2992/QĐ-UBND ngày 05/9/2022</t>
  </si>
  <si>
    <t>11/2014-12/2021</t>
  </si>
  <si>
    <t>Số 842/QĐ-UBND ngày 28/3/2012</t>
  </si>
  <si>
    <t xml:space="preserve">404/NQ-HĐND ngày 12/7/2023 </t>
  </si>
  <si>
    <t>Lập BC NCTKT DA đường vành đai 3 nhánh Đông  đoạn từ huyện Hoằng Hóa đến huyện Quảng Xương</t>
  </si>
  <si>
    <t>Dự án đã hoàn thành có quyết toán được duyệt
Vốn tiết kiệm chi (Sở TC): 2.097 trđ</t>
  </si>
  <si>
    <t>Đơn vị tính:  Triệu đồng</t>
  </si>
  <si>
    <t>Dự án cấp điện nông thôn tỉnh Thanh Hoá</t>
  </si>
  <si>
    <t>3606/QĐ-UBND ngày 28/10/2014; 1302/QĐ-UBND ngày 20/4/2021; 2508/QĐ-UBND ngày 12/7/2021</t>
  </si>
  <si>
    <t>Sở Công Thương</t>
  </si>
  <si>
    <t>2013-2023</t>
  </si>
  <si>
    <t>Tổng vốn năm 2023 là: 45,841 tỷ đồng (trong đó vốn cấp năm 2023 là 40 tỷ đồng và vốn điều chuyển từ năm 2022 sang năm 2023 số tiền là 5,841 tỷ đồng)</t>
  </si>
  <si>
    <t>Đường đông tây 1 kéo dài - KKT Nghi Sơn</t>
  </si>
  <si>
    <t>970/QĐ-UBND ngày 18/3/2016; 148/QĐ-UBND ngày 12/01/2021; 1743/QĐ-UBND ngày 25/5/2021; 2495/QĐ-UBND ngày 12/7/2021</t>
  </si>
  <si>
    <t>Ban Quản lý KKT Nghi Sơn và các KCN</t>
  </si>
  <si>
    <t>2016-2024</t>
  </si>
  <si>
    <t>Đầu tư xây dựng hệ thống thoát nước chống ngập úng xã Mai Lâm, huyện Tĩnh Gia</t>
  </si>
  <si>
    <t>3369/QĐ-UBND ngày 05/9/2016; 1533/QĐ-UBND ngày 11/5/2021</t>
  </si>
  <si>
    <t>Kè chống sạt lở và nạo vét tiêu thoát lũ Khu kinh tế trọng điểm Nghi Sơn (giai đoạn 1)</t>
  </si>
  <si>
    <t>311/QĐ-BQLKTNS&amp;KCN ngày 29/10/2018; 402/QĐ-BQLKTNS&amp;KCN ngày 16/11/2021</t>
  </si>
  <si>
    <t>2018-2024</t>
  </si>
  <si>
    <t>Hoàn thiện mặt đường tuyến đường vào Nhà máy Xi măng Đại Dương</t>
  </si>
  <si>
    <t>4312/QĐ-UBND ngày 06/12/2022</t>
  </si>
  <si>
    <t>Tuyến đường bộ ven biển đoạn nối đường 513 với đường ven biển tỉnh Nghệ An thuộc Khu kinh tế Nghi Sơn</t>
  </si>
  <si>
    <t>27/QĐ-BQLKTNS ngày 03/3/2011; 192/QĐ-BQLKTNS 
ngày 28/6/2013</t>
  </si>
  <si>
    <t>2011-2024</t>
  </si>
  <si>
    <t>Hoàn thiện hệ thống điện chiếu sáng đường Bắc Nam 2 - Khu kinh tế Nghi Sơn</t>
  </si>
  <si>
    <t>4251/QĐ-UBND ngày 02/12/2022</t>
  </si>
  <si>
    <t>Đường từ QL 1A đến điểm đầu tuyến đường Đông Tây 4 đi cảng Nghi Sơn, thuộc tuyến đường từ QL 1A đi cảng Nghi Sơn</t>
  </si>
  <si>
    <t xml:space="preserve">352/QĐ-BQLKTNS&amp;KCN ngày 29/9/2016; 172/QĐ-BQLKKTNS&amp;KCN ngày 28/8/2017; 22/QĐ-BQLKKTNS&amp;KCN ngày 15/01/2021 </t>
  </si>
  <si>
    <t>Đường Đông Tây 4 - Khu kinh tế Nghi Sơn (giai đoạn 1)</t>
  </si>
  <si>
    <t>335/QĐ-BQLKTNS ngày 27/12/2011</t>
  </si>
  <si>
    <t>Xây dựng hạ tầng thoát nước, chiếu sáng và trồng cây xanh trên đường Bắc Nam 1B và Bắc Nam 2 (đoạn từ QL 1A tại xã Tùng Lâm đến nút giao với đường Bắc Nam 1B)</t>
  </si>
  <si>
    <t>740/QĐ-UBND ngày 05/3/2021</t>
  </si>
  <si>
    <t>Phụ lục: Danh mục một số dự án đầu tư hạ tầng trọng điểm được bố trí vốn ngân sách trong năm 2023</t>
  </si>
  <si>
    <t>3</t>
  </si>
  <si>
    <t>4</t>
  </si>
  <si>
    <t>5</t>
  </si>
  <si>
    <t>6</t>
  </si>
  <si>
    <t>8</t>
  </si>
  <si>
    <t>9</t>
  </si>
  <si>
    <t>10</t>
  </si>
  <si>
    <t>11</t>
  </si>
  <si>
    <t>12</t>
  </si>
  <si>
    <t>13</t>
  </si>
  <si>
    <t>14</t>
  </si>
  <si>
    <t>15</t>
  </si>
  <si>
    <t>16</t>
  </si>
  <si>
    <t>17</t>
  </si>
  <si>
    <t>18</t>
  </si>
  <si>
    <t>19</t>
  </si>
</sst>
</file>

<file path=xl/styles.xml><?xml version="1.0" encoding="utf-8"?>
<styleSheet xmlns="http://schemas.openxmlformats.org/spreadsheetml/2006/main" xmlns:mc="http://schemas.openxmlformats.org/markup-compatibility/2006" xmlns:x14ac="http://schemas.microsoft.com/office/spreadsheetml/2009/9/ac" mc:Ignorable="x14ac">
  <numFmts count="98">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0;[Red]#,##0"/>
    <numFmt numFmtId="167" formatCode="_(* #,##0_);_(* \(#,##0\);_(* &quot;-&quot;??_);_(@_)"/>
    <numFmt numFmtId="168" formatCode="#.##00"/>
    <numFmt numFmtId="169" formatCode="&quot;£&quot;#,##0;[Red]\-&quot;£&quot;#,##0"/>
    <numFmt numFmtId="170" formatCode="_-&quot;£&quot;* #,##0_-;\-&quot;£&quot;* #,##0_-;_-&quot;£&quot;* &quot;-&quot;_-;_-@_-"/>
    <numFmt numFmtId="171" formatCode="_-* #,##0_-;\-* #,##0_-;_-* &quot;-&quot;_-;_-@_-"/>
    <numFmt numFmtId="172" formatCode="_-* #,##0.00_-;\-* #,##0.00_-;_-* &quot;-&quot;??_-;_-@_-"/>
    <numFmt numFmtId="173" formatCode="_-* #,##0.00\ _V_N_D_-;\-* #,##0.00\ _V_N_D_-;_-* &quot;-&quot;??\ _V_N_D_-;_-@_-"/>
    <numFmt numFmtId="174" formatCode="_-&quot;$&quot;* #,##0_-;\-&quot;$&quot;* #,##0_-;_-&quot;$&quot;* &quot;-&quot;_-;_-@_-"/>
    <numFmt numFmtId="175" formatCode="_-&quot;$&quot;* #,##0.00_-;\-&quot;$&quot;* #,##0.00_-;_-&quot;$&quot;* &quot;-&quot;??_-;_-@_-"/>
    <numFmt numFmtId="176" formatCode="#,##0\ &quot;F&quot;;[Red]\-#,##0\ &quot;F&quot;"/>
    <numFmt numFmtId="177" formatCode="#,##0.00\ &quot;F&quot;;\-#,##0.00\ &quot;F&quot;"/>
    <numFmt numFmtId="178" formatCode="#,##0.00\ &quot;F&quot;;[Red]\-#,##0.00\ &quot;F&quot;"/>
    <numFmt numFmtId="179" formatCode="_-* #,##0\ &quot;F&quot;_-;\-* #,##0\ &quot;F&quot;_-;_-* &quot;-&quot;\ &quot;F&quot;_-;_-@_-"/>
    <numFmt numFmtId="180" formatCode="0.000"/>
    <numFmt numFmtId="181" formatCode="&quot;\&quot;#,##0;[Red]&quot;\&quot;\-#,##0"/>
    <numFmt numFmtId="182" formatCode="&quot;\&quot;#,##0.00;[Red]&quot;\&quot;\-#,##0.00"/>
    <numFmt numFmtId="183" formatCode="\$#,##0\ ;\(\$#,##0\)"/>
    <numFmt numFmtId="184" formatCode="&quot;\&quot;#,##0;[Red]&quot;\&quot;&quot;\&quot;\-#,##0"/>
    <numFmt numFmtId="185" formatCode="&quot;\&quot;#,##0.00;[Red]&quot;\&quot;&quot;\&quot;&quot;\&quot;&quot;\&quot;&quot;\&quot;&quot;\&quot;\-#,##0.00"/>
    <numFmt numFmtId="186" formatCode="0.00_)"/>
    <numFmt numFmtId="187" formatCode="_ &quot;\&quot;* #,##0_ ;_ &quot;\&quot;* \-#,##0_ ;_ &quot;\&quot;* &quot;-&quot;_ ;_ @_ "/>
    <numFmt numFmtId="188" formatCode="_ * #,##0_ ;_ * \-#,##0_ ;_ * &quot;-&quot;_ ;_ @_ "/>
    <numFmt numFmtId="189" formatCode="_ * #,##0.00_ ;_ * \-#,##0.00_ ;_ * &quot;-&quot;??_ ;_ @_ "/>
    <numFmt numFmtId="190" formatCode="0.00000"/>
    <numFmt numFmtId="191" formatCode="&quot;$&quot;#,##0;[Red]\-&quot;$&quot;#,##0"/>
    <numFmt numFmtId="192" formatCode="&quot;Fr.&quot;\ #,##0.00;&quot;Fr.&quot;\ \-#,##0.00"/>
    <numFmt numFmtId="193" formatCode="&quot;Fr.&quot;\ #,##0.00;[Red]&quot;Fr.&quot;\ \-#,##0.00"/>
    <numFmt numFmtId="194" formatCode="_ &quot;Fr.&quot;\ * #,##0_ ;_ &quot;Fr.&quot;\ * \-#,##0_ ;_ &quot;Fr.&quot;\ * &quot;-&quot;_ ;_ @_ "/>
    <numFmt numFmtId="195" formatCode="0.00000000000E+00;\?"/>
    <numFmt numFmtId="196" formatCode="0.0%"/>
    <numFmt numFmtId="197" formatCode="_-* #,##0.00\ &quot;F&quot;_-;\-* #,##0.00\ &quot;F&quot;_-;_-* &quot;-&quot;??\ &quot;F&quot;_-;_-@_-"/>
    <numFmt numFmtId="198" formatCode="&quot;SFr.&quot;\ #,##0.00;[Red]&quot;SFr.&quot;\ \-#,##0.00"/>
    <numFmt numFmtId="199" formatCode="_ &quot;SFr.&quot;\ * #,##0_ ;_ &quot;SFr.&quot;\ * \-#,##0_ ;_ &quot;SFr.&quot;\ * &quot;-&quot;_ ;_ @_ "/>
    <numFmt numFmtId="200" formatCode="0.000_)"/>
    <numFmt numFmtId="201" formatCode=";;"/>
    <numFmt numFmtId="202" formatCode="&quot;Rp&quot;#,##0_);[Red]\(&quot;Rp&quot;#,##0\)"/>
    <numFmt numFmtId="203" formatCode="#\ ###\ ##0.0"/>
    <numFmt numFmtId="204" formatCode="#\ ###\ ###\ .00"/>
    <numFmt numFmtId="205" formatCode="#\ ###\ ###"/>
    <numFmt numFmtId="206" formatCode="&quot;$&quot;#,##0.00"/>
    <numFmt numFmtId="207" formatCode="_-* #,##0\ _F_-;\-* #,##0\ _F_-;_-* &quot;-&quot;\ _F_-;_-@_-"/>
    <numFmt numFmtId="208" formatCode="#,##0.00\ \ \ \ "/>
    <numFmt numFmtId="209" formatCode="#"/>
    <numFmt numFmtId="210" formatCode="_ &quot;R&quot;\ * #,##0_ ;_ &quot;R&quot;\ * \-#,##0_ ;_ &quot;R&quot;\ * &quot;-&quot;_ ;_ @_ "/>
    <numFmt numFmtId="211" formatCode="&quot;¡Ì&quot;#,##0;[Red]\-&quot;¡Ì&quot;#,##0"/>
    <numFmt numFmtId="212" formatCode="_(* #.##0.00_);_(* \(#.##0.00\);_(* &quot;-&quot;??_);_(@_)"/>
    <numFmt numFmtId="213" formatCode="_ * #.##._ ;_ * \-#.##._ ;_ * &quot;-&quot;??_ ;_ @_ⴆ"/>
    <numFmt numFmtId="214" formatCode="#,##0.000_);\(#,##0.000\)"/>
    <numFmt numFmtId="215" formatCode="#,##0.0_);\(#,##0.0\)"/>
    <numFmt numFmtId="216" formatCode="0.0%;\(0.0%\)"/>
    <numFmt numFmtId="217" formatCode="_ * #,##0.00_)&quot;£&quot;_ ;_ * \(#,##0.00\)&quot;£&quot;_ ;_ * &quot;-&quot;??_)&quot;£&quot;_ ;_ @_ "/>
    <numFmt numFmtId="218" formatCode="&quot;\&quot;#,##0;[Red]\-&quot;\&quot;#,##0"/>
    <numFmt numFmtId="219" formatCode="&quot;\&quot;#,##0.00;\-&quot;\&quot;#,##0.00"/>
    <numFmt numFmtId="220" formatCode="_-* ###,0&quot;.&quot;00_-;\-* ###,0&quot;.&quot;00_-;_-* &quot;-&quot;??_-;_-@_-"/>
    <numFmt numFmtId="221" formatCode="_-&quot;$&quot;* ###,0&quot;.&quot;00_-;\-&quot;$&quot;* ###,0&quot;.&quot;00_-;_-&quot;$&quot;* &quot;-&quot;??_-;_-@_-"/>
    <numFmt numFmtId="222" formatCode="&quot;\&quot;#,##0;&quot;\&quot;&quot;\&quot;&quot;\&quot;&quot;\&quot;&quot;\&quot;&quot;\&quot;&quot;\&quot;\-#,##0"/>
    <numFmt numFmtId="223" formatCode="_-* #,##0.00\ _F_-;\-* #,##0.00\ _F_-;_-* &quot;-&quot;??\ _F_-;_-@_-"/>
    <numFmt numFmtId="224" formatCode="_(&quot;$&quot;\ * #,##0_);_(&quot;$&quot;\ * \(#,##0\);_(&quot;$&quot;\ * &quot;-&quot;_);_(@_)"/>
    <numFmt numFmtId="225" formatCode="&quot;SFr.&quot;\ #,##0.00;&quot;SFr.&quot;\ \-#,##0.00"/>
    <numFmt numFmtId="226" formatCode="_-* #,##0\ _F_-;\-* #,##0\ _F_-;_-* &quot;-&quot;??\ _F_-;_-@_-"/>
    <numFmt numFmtId="227" formatCode="#,##0_);\-#,##0_)"/>
    <numFmt numFmtId="228" formatCode="#,##0.00_);\-#,##0.00_)"/>
    <numFmt numFmtId="229" formatCode="&quot;$&quot;#,##0;\-&quot;$&quot;#,##0"/>
    <numFmt numFmtId="230" formatCode="_-&quot;VND&quot;* #,##0_-;\-&quot;VND&quot;* #,##0_-;_-&quot;VND&quot;* &quot;-&quot;_-;_-@_-"/>
    <numFmt numFmtId="231" formatCode="#,##0\ &quot;$&quot;;\-#,##0\ &quot;$&quot;"/>
    <numFmt numFmtId="232" formatCode="#,##0.00\ \ "/>
    <numFmt numFmtId="233" formatCode="#,##0\ &quot;$&quot;_);\(#,##0\ &quot;$&quot;\)"/>
    <numFmt numFmtId="234" formatCode="#,##0.00\ &quot;FB&quot;;[Red]\-#,##0.00\ &quot;FB&quot;"/>
    <numFmt numFmtId="235" formatCode="_-* #,##0\ _F_B_-;\-* #,##0\ _F_B_-;_-* &quot;-&quot;\ _F_B_-;_-@_-"/>
    <numFmt numFmtId="236" formatCode="_(&quot;Rp&quot;* #,##0.00_);_(&quot;Rp&quot;* \(#,##0.00\);_(&quot;Rp&quot;* &quot;-&quot;??_);_(@_)"/>
    <numFmt numFmtId="237" formatCode="_(\§\g\ #,##0_);_(\§\g\ \(#,##0\);_(\§\g\ &quot;-&quot;??_);_(@_)"/>
    <numFmt numFmtId="238" formatCode="_(\§\g\ #,##0_);_(\§\g\ \(#,##0\);_(\§\g\ &quot;-&quot;_);_(@_)"/>
    <numFmt numFmtId="239" formatCode="\§\g#,##0_);\(\§\g#,##0\)"/>
    <numFmt numFmtId="240" formatCode="#,###;\-#,###;&quot;&quot;;_(@_)"/>
    <numFmt numFmtId="241" formatCode="##.##%"/>
    <numFmt numFmtId="242" formatCode="##,###.##"/>
    <numFmt numFmtId="243" formatCode="#0.##"/>
    <numFmt numFmtId="244" formatCode="##,##0%"/>
    <numFmt numFmtId="245" formatCode="#,###%"/>
    <numFmt numFmtId="246" formatCode="##.##"/>
    <numFmt numFmtId="247" formatCode="###,###"/>
    <numFmt numFmtId="248" formatCode="###.###"/>
    <numFmt numFmtId="249" formatCode="##,###.####"/>
    <numFmt numFmtId="250" formatCode="##,##0.##"/>
    <numFmt numFmtId="251" formatCode="_-* #,##0.0\ _F_-;\-* #,##0.0\ _F_-;_-* &quot;-&quot;??\ _F_-;_-@_-"/>
    <numFmt numFmtId="252" formatCode="#,##0.000"/>
    <numFmt numFmtId="253" formatCode="_(* #,##0.0_);_(* \(#,##0.0\);_(* &quot;-&quot;??_);_(@_)"/>
    <numFmt numFmtId="254" formatCode="#,##0.0"/>
    <numFmt numFmtId="255" formatCode="#,##0.0000"/>
  </numFmts>
  <fonts count="193">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10"/>
      <name val=".VnTime"/>
      <family val="2"/>
    </font>
    <font>
      <sz val="12"/>
      <name val="Times New Roman"/>
      <family val="1"/>
    </font>
    <font>
      <sz val="10"/>
      <name val="Arial"/>
      <family val="2"/>
    </font>
    <font>
      <sz val="12"/>
      <name val=".VnTime"/>
      <family val="2"/>
    </font>
    <font>
      <sz val="10"/>
      <name val="MS Sans Serif"/>
      <family val="2"/>
    </font>
    <font>
      <sz val="10"/>
      <name val=".VnArial NarrowH"/>
      <family val="2"/>
    </font>
    <font>
      <sz val="10"/>
      <name val="MS Sans Serif"/>
      <family val="2"/>
    </font>
    <font>
      <sz val="11"/>
      <color indexed="8"/>
      <name val="Calibri"/>
      <family val="2"/>
    </font>
    <font>
      <sz val="10"/>
      <name val="Helv"/>
      <family val="2"/>
    </font>
    <font>
      <sz val="11"/>
      <name val="Times New Roman"/>
      <family val="1"/>
    </font>
    <font>
      <sz val="12"/>
      <name val=".VnArial Narrow"/>
      <family val="2"/>
    </font>
    <font>
      <sz val="14"/>
      <name val=".VnTime"/>
      <family val="2"/>
    </font>
    <font>
      <b/>
      <sz val="12"/>
      <name val="Times New Roman"/>
      <family val="1"/>
    </font>
    <font>
      <b/>
      <sz val="11"/>
      <name val="Times New Roman"/>
      <family val="1"/>
    </font>
    <font>
      <sz val="10"/>
      <name val=".VnTime"/>
      <family val="2"/>
    </font>
    <font>
      <sz val="8"/>
      <name val="Times New Roman"/>
      <family val="1"/>
    </font>
    <font>
      <i/>
      <sz val="11"/>
      <name val="Times New Roman"/>
      <family val="1"/>
    </font>
    <font>
      <b/>
      <i/>
      <sz val="11"/>
      <name val="Times New Roman"/>
      <family val="1"/>
    </font>
    <font>
      <sz val="11"/>
      <color indexed="10"/>
      <name val="Times New Roman"/>
      <family val="1"/>
    </font>
    <font>
      <sz val="10"/>
      <name val="Times New Roman"/>
      <family val="1"/>
    </font>
    <font>
      <sz val="12"/>
      <name val="VNI-Times"/>
    </font>
    <font>
      <sz val="10"/>
      <color indexed="8"/>
      <name val="MS Sans Serif"/>
      <family val="2"/>
    </font>
    <font>
      <sz val="12"/>
      <name val="돋움체"/>
      <family val="3"/>
      <charset val="129"/>
    </font>
    <font>
      <sz val="12"/>
      <name val="VNtimes new roman"/>
      <family val="2"/>
    </font>
    <font>
      <sz val="10"/>
      <name val="?? ??"/>
      <family val="1"/>
      <charset val="136"/>
    </font>
    <font>
      <sz val="12"/>
      <name val=".VnArial"/>
      <family val="2"/>
    </font>
    <font>
      <sz val="10"/>
      <name val="??"/>
      <family val="3"/>
      <charset val="129"/>
    </font>
    <font>
      <sz val="12"/>
      <name val="????"/>
      <family val="1"/>
      <charset val="136"/>
    </font>
    <font>
      <sz val="12"/>
      <name val="Courier"/>
      <family val="3"/>
    </font>
    <font>
      <sz val="10"/>
      <name val="AngsanaUPC"/>
      <family val="1"/>
    </font>
    <font>
      <sz val="12"/>
      <name val="|??¢¥¢¬¨Ï"/>
      <family val="1"/>
      <charset val="129"/>
    </font>
    <font>
      <sz val="10"/>
      <name val="VNI-Times"/>
    </font>
    <font>
      <sz val="10"/>
      <color indexed="8"/>
      <name val="Arial"/>
      <family val="2"/>
    </font>
    <font>
      <sz val="12"/>
      <name val="???"/>
    </font>
    <font>
      <sz val="11"/>
      <name val="‚l‚r ‚oƒSƒVƒbƒN"/>
      <family val="3"/>
      <charset val="128"/>
    </font>
    <font>
      <sz val="11"/>
      <name val="–¾’©"/>
      <family val="1"/>
      <charset val="128"/>
    </font>
    <font>
      <sz val="14"/>
      <name val="Terminal"/>
      <family val="3"/>
      <charset val="128"/>
    </font>
    <font>
      <sz val="14"/>
      <name val="VnTime"/>
    </font>
    <font>
      <b/>
      <u/>
      <sz val="14"/>
      <color indexed="8"/>
      <name val=".VnBook-AntiquaH"/>
      <family val="2"/>
    </font>
    <font>
      <sz val="11"/>
      <name val=".VnTime"/>
      <family val="2"/>
    </font>
    <font>
      <b/>
      <u/>
      <sz val="10"/>
      <name val="VNI-Times"/>
    </font>
    <font>
      <b/>
      <sz val="10"/>
      <name val=".VnArial"/>
      <family val="2"/>
    </font>
    <font>
      <sz val="12"/>
      <color indexed="10"/>
      <name val=".VnArial Narrow"/>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1"/>
      <color indexed="9"/>
      <name val="Calibri"/>
      <family val="2"/>
    </font>
    <font>
      <sz val="12"/>
      <name val="¹UAAA¼"/>
      <family val="3"/>
      <charset val="129"/>
    </font>
    <font>
      <sz val="8"/>
      <name val="Times New Roman"/>
      <family val="1"/>
    </font>
    <font>
      <b/>
      <sz val="12"/>
      <color indexed="63"/>
      <name val="VNI-Times"/>
    </font>
    <font>
      <sz val="12"/>
      <name val="¹ÙÅÁÃ¼"/>
      <charset val="129"/>
    </font>
    <font>
      <sz val="11"/>
      <color indexed="14"/>
      <name val="Calibri"/>
      <family val="2"/>
    </font>
    <font>
      <sz val="12"/>
      <name val="Tms Rmn"/>
    </font>
    <font>
      <sz val="13"/>
      <name val=".VnTime"/>
      <family val="2"/>
    </font>
    <font>
      <sz val="11"/>
      <name val="µ¸¿ò"/>
      <charset val="129"/>
    </font>
    <font>
      <sz val="10"/>
      <name val="±¼¸²A¼"/>
      <family val="3"/>
      <charset val="129"/>
    </font>
    <font>
      <sz val="12"/>
      <name val="¹ÙÅÁÃ¼"/>
      <family val="1"/>
      <charset val="129"/>
    </font>
    <font>
      <sz val="10"/>
      <name val="Helv"/>
    </font>
    <font>
      <b/>
      <sz val="11"/>
      <color indexed="52"/>
      <name val="Calibri"/>
      <family val="2"/>
    </font>
    <font>
      <b/>
      <sz val="10"/>
      <name val="Helv"/>
    </font>
    <font>
      <b/>
      <sz val="11"/>
      <color indexed="9"/>
      <name val="Calibri"/>
      <family val="2"/>
    </font>
    <font>
      <sz val="10"/>
      <name val=".VnArial"/>
      <family val="2"/>
    </font>
    <font>
      <sz val="10"/>
      <name val="VNI-Aptima"/>
    </font>
    <font>
      <sz val="11"/>
      <name val="Tms Rmn"/>
    </font>
    <font>
      <sz val="11"/>
      <name val="UVnTime"/>
    </font>
    <font>
      <sz val="12"/>
      <name val="VNI-Aptima"/>
    </font>
    <font>
      <b/>
      <sz val="12"/>
      <name val="VNTime"/>
      <family val="2"/>
    </font>
    <font>
      <sz val="10"/>
      <name val="MS Serif"/>
      <family val="1"/>
    </font>
    <font>
      <sz val="12"/>
      <name val="Arial"/>
      <family val="2"/>
    </font>
    <font>
      <b/>
      <sz val="12"/>
      <name val="VNTimeH"/>
      <family val="2"/>
    </font>
    <font>
      <sz val="10"/>
      <name val="Arial CE"/>
      <charset val="238"/>
    </font>
    <font>
      <sz val="10"/>
      <color indexed="16"/>
      <name val="MS Serif"/>
      <family val="1"/>
    </font>
    <font>
      <sz val="10"/>
      <name val="VNI-Helve-Condense"/>
    </font>
    <font>
      <i/>
      <sz val="11"/>
      <color indexed="23"/>
      <name val="Calibri"/>
      <family val="2"/>
    </font>
    <font>
      <sz val="12"/>
      <name val="VNTime"/>
      <family val="2"/>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ont>
    <font>
      <b/>
      <sz val="12"/>
      <name val="Arial"/>
      <family val="2"/>
    </font>
    <font>
      <b/>
      <sz val="15"/>
      <color indexed="62"/>
      <name val="Calibri"/>
      <family val="2"/>
    </font>
    <font>
      <b/>
      <sz val="13"/>
      <color indexed="62"/>
      <name val="Calibri"/>
      <family val="2"/>
    </font>
    <font>
      <b/>
      <sz val="11"/>
      <color indexed="62"/>
      <name val="Calibri"/>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font>
    <font>
      <u/>
      <sz val="10"/>
      <color indexed="12"/>
      <name val=".VnTime"/>
      <family val="2"/>
    </font>
    <font>
      <u/>
      <sz val="12"/>
      <color indexed="12"/>
      <name val=".VnTime"/>
      <family val="2"/>
    </font>
    <font>
      <u/>
      <sz val="12"/>
      <color indexed="12"/>
      <name val="Arial"/>
      <family val="2"/>
    </font>
    <font>
      <sz val="11"/>
      <color indexed="52"/>
      <name val="Calibri"/>
      <family val="2"/>
    </font>
    <font>
      <sz val="8"/>
      <name val="VNarial"/>
      <family val="2"/>
    </font>
    <font>
      <b/>
      <sz val="11"/>
      <name val="Helv"/>
    </font>
    <font>
      <sz val="11"/>
      <color indexed="60"/>
      <name val="Calibri"/>
      <family val="2"/>
    </font>
    <font>
      <sz val="7"/>
      <name val="Small Fonts"/>
      <family val="2"/>
    </font>
    <font>
      <b/>
      <sz val="12"/>
      <name val="VN-NTime"/>
    </font>
    <font>
      <b/>
      <i/>
      <sz val="16"/>
      <name val="Helv"/>
    </font>
    <font>
      <sz val="12"/>
      <name val="바탕체"/>
      <family val="1"/>
      <charset val="129"/>
    </font>
    <font>
      <sz val="11"/>
      <color indexed="8"/>
      <name val="Helvetica Neue"/>
    </font>
    <font>
      <sz val="12"/>
      <name val=".VnArial Narrow"/>
      <family val="2"/>
    </font>
    <font>
      <sz val="11"/>
      <name val="VNI-Aptima"/>
    </font>
    <font>
      <b/>
      <sz val="11"/>
      <name val="Arial"/>
      <family val="2"/>
    </font>
    <font>
      <b/>
      <sz val="11"/>
      <color indexed="63"/>
      <name val="Calibri"/>
      <family val="2"/>
    </font>
    <font>
      <sz val="14"/>
      <name val=".VnArial Narrow"/>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3"/>
      <name val=".VnArial"/>
      <family val="2"/>
    </font>
    <font>
      <b/>
      <sz val="10"/>
      <name val="VNI-Univer"/>
    </font>
    <font>
      <sz val="10"/>
      <name val=".VnBook-Antiqua"/>
      <family val="2"/>
    </font>
    <font>
      <b/>
      <sz val="12"/>
      <name val="VNI-Times"/>
    </font>
    <font>
      <sz val="12"/>
      <name val="VnTime"/>
    </font>
    <font>
      <sz val="11"/>
      <name val=".VnAvant"/>
      <family val="2"/>
    </font>
    <font>
      <b/>
      <sz val="13"/>
      <color indexed="8"/>
      <name val=".VnTimeH"/>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62"/>
      <name val="Cambria"/>
      <family val="2"/>
    </font>
    <font>
      <b/>
      <sz val="10"/>
      <name val=".VnArialH"/>
      <family val="2"/>
    </font>
    <font>
      <b/>
      <sz val="11"/>
      <color indexed="8"/>
      <name val="Calibri"/>
      <family val="2"/>
    </font>
    <font>
      <sz val="10"/>
      <name val=".VnAvant"/>
      <family val="2"/>
    </font>
    <font>
      <sz val="10"/>
      <name val=".VnArial Narrow"/>
      <family val="2"/>
    </font>
    <font>
      <sz val="10"/>
      <name val="VNtimes new roman"/>
      <family val="2"/>
    </font>
    <font>
      <sz val="14"/>
      <name val="VnTime"/>
      <family val="2"/>
    </font>
    <font>
      <b/>
      <sz val="8"/>
      <name val="VN Helvetica"/>
    </font>
    <font>
      <b/>
      <sz val="12"/>
      <name val=".VnTime"/>
      <family val="2"/>
    </font>
    <font>
      <b/>
      <sz val="10"/>
      <name val="VN AvantGBook"/>
    </font>
    <font>
      <b/>
      <sz val="16"/>
      <name val=".VnTime"/>
      <family val="2"/>
    </font>
    <font>
      <sz val="9"/>
      <name val=".VnTime"/>
      <family val="2"/>
    </font>
    <font>
      <sz val="11"/>
      <color indexed="10"/>
      <name val="Calibri"/>
      <family val="2"/>
    </font>
    <font>
      <sz val="10"/>
      <name val="Geneva"/>
      <family val="2"/>
    </font>
    <font>
      <sz val="14"/>
      <name val=".VnArial"/>
      <family val="2"/>
    </font>
    <font>
      <sz val="10"/>
      <name val=" "/>
      <family val="1"/>
      <charset val="136"/>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sz val="9"/>
      <name val="Arial"/>
      <family val="2"/>
    </font>
    <font>
      <sz val="2"/>
      <name val="Times New Roman"/>
      <family val="1"/>
    </font>
    <font>
      <b/>
      <sz val="2"/>
      <name val="Times New Roman"/>
      <family val="1"/>
    </font>
    <font>
      <b/>
      <sz val="11"/>
      <color indexed="10"/>
      <name val="Times New Roman"/>
      <family val="1"/>
    </font>
    <font>
      <b/>
      <sz val="10"/>
      <name val="SVNtimes new roman"/>
      <family val="2"/>
    </font>
    <font>
      <sz val="14"/>
      <name val=".VnTimeH"/>
      <family val="2"/>
    </font>
    <font>
      <b/>
      <sz val="8"/>
      <color indexed="12"/>
      <name val="Arial"/>
      <family val="2"/>
    </font>
    <font>
      <sz val="8"/>
      <color indexed="8"/>
      <name val="Arial"/>
      <family val="2"/>
    </font>
    <font>
      <sz val="8"/>
      <name val="SVNtimes new roman"/>
      <family val="2"/>
    </font>
    <font>
      <sz val="11"/>
      <name val="VNcentury Gothic"/>
    </font>
    <font>
      <b/>
      <sz val="15"/>
      <name val="VNcentury Gothic"/>
    </font>
    <font>
      <sz val="12"/>
      <name val="SVNtimes new roman"/>
      <family val="2"/>
    </font>
    <font>
      <sz val="10"/>
      <name val="SVNtimes new roman"/>
    </font>
    <font>
      <i/>
      <sz val="10"/>
      <name val=".VnTime"/>
      <family val="2"/>
    </font>
    <font>
      <b/>
      <sz val="10"/>
      <name val=".VnTimeH"/>
      <family val="2"/>
    </font>
    <font>
      <b/>
      <sz val="11"/>
      <name val=".VnTimeH"/>
      <family val="2"/>
    </font>
    <font>
      <i/>
      <sz val="10"/>
      <name val="Times New Roman"/>
      <family val="1"/>
    </font>
    <font>
      <sz val="11"/>
      <color theme="1"/>
      <name val="Calibri"/>
      <family val="2"/>
      <scheme val="minor"/>
    </font>
    <font>
      <sz val="11"/>
      <color theme="1"/>
      <name val="Times New Roman"/>
      <family val="2"/>
    </font>
    <font>
      <sz val="12"/>
      <color theme="1"/>
      <name val="Times New Roman"/>
      <family val="2"/>
    </font>
    <font>
      <b/>
      <sz val="13"/>
      <name val="Times New Roman"/>
      <family val="1"/>
    </font>
    <font>
      <sz val="12"/>
      <name val=".VnTime"/>
      <family val="2"/>
    </font>
    <font>
      <i/>
      <sz val="13"/>
      <name val="Times New Roman"/>
      <family val="1"/>
    </font>
    <font>
      <i/>
      <sz val="12"/>
      <name val="Times New Roman"/>
      <family val="1"/>
    </font>
    <font>
      <b/>
      <sz val="9"/>
      <color indexed="81"/>
      <name val="Tahoma"/>
      <family val="2"/>
    </font>
    <font>
      <sz val="9"/>
      <color indexed="81"/>
      <name val="Tahoma"/>
      <family val="2"/>
    </font>
    <font>
      <sz val="11"/>
      <color theme="1"/>
      <name val="Times New Roman"/>
      <family val="1"/>
    </font>
    <font>
      <i/>
      <sz val="14"/>
      <name val="Times New Roman"/>
      <family val="1"/>
    </font>
    <font>
      <b/>
      <u/>
      <sz val="11"/>
      <name val="Times New Roman"/>
      <family val="1"/>
    </font>
    <font>
      <b/>
      <sz val="15"/>
      <name val="Times New Roman"/>
      <family val="1"/>
    </font>
  </fonts>
  <fills count="43">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tint="-4.9989318521683403E-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top style="double">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top/>
      <bottom/>
      <diagonal/>
    </border>
    <border>
      <left/>
      <right style="double">
        <color indexed="64"/>
      </right>
      <top/>
      <bottom/>
      <diagonal/>
    </border>
    <border>
      <left style="thin">
        <color indexed="64"/>
      </left>
      <right style="thin">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49"/>
      </top>
      <bottom style="double">
        <color indexed="49"/>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s>
  <cellStyleXfs count="1500">
    <xf numFmtId="0" fontId="0" fillId="0" borderId="0"/>
    <xf numFmtId="174" fontId="26" fillId="0" borderId="0" applyFont="0" applyFill="0" applyBorder="0" applyAlignment="0" applyProtection="0"/>
    <xf numFmtId="0" fontId="9" fillId="0" borderId="0" applyNumberFormat="0" applyFill="0" applyBorder="0" applyAlignment="0" applyProtection="0"/>
    <xf numFmtId="0" fontId="27" fillId="0" borderId="0"/>
    <xf numFmtId="3" fontId="28" fillId="0" borderId="1"/>
    <xf numFmtId="241" fontId="167" fillId="0" borderId="2">
      <alignment horizontal="center"/>
      <protection hidden="1"/>
    </xf>
    <xf numFmtId="167" fontId="29" fillId="0" borderId="3" applyFont="0" applyBorder="0"/>
    <xf numFmtId="0" fontId="20" fillId="0" borderId="0"/>
    <xf numFmtId="185" fontId="8" fillId="0" borderId="0" applyFont="0" applyFill="0" applyBorder="0" applyAlignment="0" applyProtection="0"/>
    <xf numFmtId="0" fontId="30" fillId="0" borderId="0" applyFont="0" applyFill="0" applyBorder="0" applyAlignment="0" applyProtection="0"/>
    <xf numFmtId="184" fontId="8" fillId="0" borderId="0" applyFont="0" applyFill="0" applyBorder="0" applyAlignment="0" applyProtection="0"/>
    <xf numFmtId="0" fontId="8" fillId="0" borderId="0" applyNumberFormat="0" applyFill="0" applyBorder="0" applyAlignment="0" applyProtection="0"/>
    <xf numFmtId="0" fontId="31" fillId="0" borderId="0" applyFont="0" applyFill="0" applyBorder="0" applyAlignment="0" applyProtection="0"/>
    <xf numFmtId="0" fontId="32" fillId="0" borderId="4"/>
    <xf numFmtId="168" fontId="20" fillId="0" borderId="0" applyFont="0" applyFill="0" applyBorder="0" applyAlignment="0" applyProtection="0"/>
    <xf numFmtId="171" fontId="33" fillId="0" borderId="0" applyFont="0" applyFill="0" applyBorder="0" applyAlignment="0" applyProtection="0"/>
    <xf numFmtId="172" fontId="33" fillId="0" borderId="0" applyFont="0" applyFill="0" applyBorder="0" applyAlignment="0" applyProtection="0"/>
    <xf numFmtId="202" fontId="34" fillId="0" borderId="0" applyFont="0" applyFill="0" applyBorder="0" applyAlignment="0" applyProtection="0"/>
    <xf numFmtId="0" fontId="35"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6" fillId="0" borderId="0"/>
    <xf numFmtId="0" fontId="8" fillId="0" borderId="0" applyNumberFormat="0" applyFill="0" applyBorder="0" applyAlignment="0" applyProtection="0"/>
    <xf numFmtId="171" fontId="9" fillId="0" borderId="0" applyFont="0" applyFill="0" applyBorder="0" applyAlignment="0" applyProtection="0"/>
    <xf numFmtId="42" fontId="37" fillId="0" borderId="0" applyFont="0" applyFill="0" applyBorder="0" applyAlignment="0" applyProtection="0"/>
    <xf numFmtId="207" fontId="9" fillId="0" borderId="0" applyFont="0" applyFill="0" applyBorder="0" applyAlignment="0" applyProtection="0"/>
    <xf numFmtId="42" fontId="37" fillId="0" borderId="0" applyFont="0" applyFill="0" applyBorder="0" applyAlignment="0" applyProtection="0"/>
    <xf numFmtId="0" fontId="10" fillId="0" borderId="0"/>
    <xf numFmtId="0" fontId="20" fillId="0" borderId="0" applyNumberFormat="0" applyFill="0" applyBorder="0" applyAlignment="0" applyProtection="0"/>
    <xf numFmtId="0" fontId="1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 fillId="0" borderId="0"/>
    <xf numFmtId="0" fontId="14" fillId="0" borderId="0"/>
    <xf numFmtId="0" fontId="20" fillId="0" borderId="0" applyNumberFormat="0" applyFill="0" applyBorder="0" applyAlignment="0" applyProtection="0"/>
    <xf numFmtId="42" fontId="37"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 fillId="0" borderId="0"/>
    <xf numFmtId="0" fontId="14" fillId="0" borderId="0"/>
    <xf numFmtId="0" fontId="14" fillId="0" borderId="0"/>
    <xf numFmtId="0" fontId="10" fillId="0" borderId="0" applyFont="0" applyFill="0" applyBorder="0" applyAlignment="0" applyProtection="0"/>
    <xf numFmtId="0" fontId="10" fillId="0" borderId="0" applyFont="0" applyFill="0" applyBorder="0" applyAlignment="0" applyProtection="0"/>
    <xf numFmtId="0" fontId="12" fillId="0" borderId="0"/>
    <xf numFmtId="0" fontId="10" fillId="0" borderId="0"/>
    <xf numFmtId="0" fontId="14" fillId="0" borderId="0"/>
    <xf numFmtId="42" fontId="37" fillId="0" borderId="0" applyFont="0" applyFill="0" applyBorder="0" applyAlignment="0" applyProtection="0"/>
    <xf numFmtId="174" fontId="26" fillId="0" borderId="0" applyFont="0" applyFill="0" applyBorder="0" applyAlignment="0" applyProtection="0"/>
    <xf numFmtId="172" fontId="26"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2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1" fontId="26"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2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72" fontId="26" fillId="0" borderId="0" applyFont="0" applyFill="0" applyBorder="0" applyAlignment="0" applyProtection="0"/>
    <xf numFmtId="43" fontId="37"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7"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171" fontId="26" fillId="0" borderId="0" applyFont="0" applyFill="0" applyBorder="0" applyAlignment="0" applyProtection="0"/>
    <xf numFmtId="172" fontId="26"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7"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2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1" fontId="26" fillId="0" borderId="0" applyFont="0" applyFill="0" applyBorder="0" applyAlignment="0" applyProtection="0"/>
    <xf numFmtId="174" fontId="2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 fillId="0" borderId="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0" fontId="10" fillId="0" borderId="0"/>
    <xf numFmtId="0" fontId="10" fillId="0" borderId="0"/>
    <xf numFmtId="0" fontId="14" fillId="0" borderId="0"/>
    <xf numFmtId="0" fontId="14" fillId="0" borderId="0"/>
    <xf numFmtId="42" fontId="37" fillId="0" borderId="0" applyFont="0" applyFill="0" applyBorder="0" applyAlignment="0" applyProtection="0"/>
    <xf numFmtId="42" fontId="37" fillId="0" borderId="0" applyFont="0" applyFill="0" applyBorder="0" applyAlignment="0" applyProtection="0"/>
    <xf numFmtId="0" fontId="14" fillId="0" borderId="0"/>
    <xf numFmtId="42" fontId="37" fillId="0" borderId="0" applyFont="0" applyFill="0" applyBorder="0" applyAlignment="0" applyProtection="0"/>
    <xf numFmtId="42" fontId="37" fillId="0" borderId="0" applyFont="0" applyFill="0" applyBorder="0" applyAlignment="0" applyProtection="0"/>
    <xf numFmtId="171" fontId="26"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7"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2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26" fillId="0" borderId="0" applyFont="0" applyFill="0" applyBorder="0" applyAlignment="0" applyProtection="0"/>
    <xf numFmtId="172" fontId="2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42" fontId="37"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42" fontId="37"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20" fillId="0" borderId="0" applyNumberFormat="0" applyFill="0" applyBorder="0" applyAlignment="0" applyProtection="0"/>
    <xf numFmtId="0" fontId="1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87" fontId="39" fillId="0" borderId="0" applyFont="0" applyFill="0" applyBorder="0" applyAlignment="0" applyProtection="0"/>
    <xf numFmtId="182" fontId="40" fillId="0" borderId="0" applyFont="0" applyFill="0" applyBorder="0" applyAlignment="0" applyProtection="0"/>
    <xf numFmtId="181" fontId="40" fillId="0" borderId="0" applyFont="0" applyFill="0" applyBorder="0" applyAlignment="0" applyProtection="0"/>
    <xf numFmtId="0" fontId="41" fillId="0" borderId="0"/>
    <xf numFmtId="0" fontId="41" fillId="0" borderId="0"/>
    <xf numFmtId="0" fontId="42" fillId="0" borderId="0"/>
    <xf numFmtId="0" fontId="25" fillId="0" borderId="0"/>
    <xf numFmtId="1" fontId="43" fillId="0" borderId="1" applyBorder="0" applyAlignment="0">
      <alignment horizontal="center"/>
    </xf>
    <xf numFmtId="0" fontId="12" fillId="0" borderId="0"/>
    <xf numFmtId="0" fontId="11" fillId="0" borderId="0"/>
    <xf numFmtId="0" fontId="13" fillId="0" borderId="0"/>
    <xf numFmtId="0" fontId="11" fillId="0" borderId="0"/>
    <xf numFmtId="3" fontId="28" fillId="0" borderId="1"/>
    <xf numFmtId="3" fontId="28" fillId="0" borderId="1"/>
    <xf numFmtId="187" fontId="39" fillId="0" borderId="0" applyFont="0" applyFill="0" applyBorder="0" applyAlignment="0" applyProtection="0"/>
    <xf numFmtId="0" fontId="44" fillId="2" borderId="0"/>
    <xf numFmtId="0" fontId="44"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4" fillId="2" borderId="0"/>
    <xf numFmtId="187" fontId="39" fillId="0" borderId="0" applyFont="0" applyFill="0" applyBorder="0" applyAlignment="0" applyProtection="0"/>
    <xf numFmtId="187" fontId="39" fillId="0" borderId="0" applyFont="0" applyFill="0" applyBorder="0" applyAlignment="0" applyProtection="0"/>
    <xf numFmtId="0" fontId="9"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6" fillId="0" borderId="0" applyFont="0" applyFill="0" applyBorder="0" applyAlignment="0">
      <alignment horizontal="left"/>
    </xf>
    <xf numFmtId="0" fontId="45" fillId="2" borderId="0"/>
    <xf numFmtId="0" fontId="45" fillId="2" borderId="0"/>
    <xf numFmtId="0" fontId="45" fillId="2" borderId="0"/>
    <xf numFmtId="0" fontId="45" fillId="2" borderId="0"/>
    <xf numFmtId="0" fontId="45" fillId="2" borderId="0"/>
    <xf numFmtId="0" fontId="44" fillId="2" borderId="0"/>
    <xf numFmtId="187" fontId="39" fillId="0" borderId="0" applyFont="0" applyFill="0" applyBorder="0" applyAlignment="0" applyProtection="0"/>
    <xf numFmtId="0" fontId="44" fillId="2" borderId="0"/>
    <xf numFmtId="0" fontId="44" fillId="2" borderId="0"/>
    <xf numFmtId="0" fontId="47" fillId="0" borderId="1" applyNumberFormat="0" applyFont="0" applyBorder="0">
      <alignment horizontal="left" indent="2"/>
    </xf>
    <xf numFmtId="0" fontId="46" fillId="0" borderId="0" applyFont="0" applyFill="0" applyBorder="0" applyAlignment="0">
      <alignment horizontal="left"/>
    </xf>
    <xf numFmtId="0" fontId="109" fillId="0" borderId="5" applyNumberFormat="0" applyFont="0" applyFill="0" applyBorder="0" applyAlignment="0">
      <alignment horizontal="center"/>
    </xf>
    <xf numFmtId="0" fontId="48" fillId="3" borderId="6" applyFont="0" applyFill="0" applyAlignment="0">
      <alignment vertical="center" wrapText="1"/>
    </xf>
    <xf numFmtId="9" fontId="49" fillId="0" borderId="0" applyBorder="0" applyAlignment="0" applyProtection="0"/>
    <xf numFmtId="0" fontId="50" fillId="2" borderId="0"/>
    <xf numFmtId="0" fontId="50"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9"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50" fillId="2" borderId="0"/>
    <xf numFmtId="0" fontId="50" fillId="2" borderId="0"/>
    <xf numFmtId="0" fontId="47" fillId="0" borderId="1" applyNumberFormat="0" applyFont="0" applyBorder="0" applyAlignment="0">
      <alignment horizontal="center"/>
    </xf>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5" borderId="0" applyNumberFormat="0" applyBorder="0" applyAlignment="0" applyProtection="0"/>
    <xf numFmtId="0" fontId="8" fillId="0" borderId="0"/>
    <xf numFmtId="0" fontId="51" fillId="2" borderId="0"/>
    <xf numFmtId="0" fontId="51"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9"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51" fillId="2" borderId="0"/>
    <xf numFmtId="0" fontId="52" fillId="0" borderId="0">
      <alignment wrapText="1"/>
    </xf>
    <xf numFmtId="0" fontId="52"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9"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52" fillId="0" borderId="0">
      <alignment wrapText="1"/>
    </xf>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5" borderId="0" applyNumberFormat="0" applyBorder="0" applyAlignment="0" applyProtection="0"/>
    <xf numFmtId="167" fontId="168" fillId="0" borderId="7" applyNumberFormat="0" applyFont="0" applyBorder="0" applyAlignment="0">
      <alignment horizontal="center"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20"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3" fillId="12"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8" borderId="0" applyNumberFormat="0" applyBorder="0" applyAlignment="0" applyProtection="0"/>
    <xf numFmtId="0" fontId="53" fillId="12" borderId="0" applyNumberFormat="0" applyBorder="0" applyAlignment="0" applyProtection="0"/>
    <xf numFmtId="0" fontId="53" fillId="5"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53" fillId="12" borderId="0" applyNumberFormat="0" applyBorder="0" applyAlignment="0" applyProtection="0"/>
    <xf numFmtId="0" fontId="53" fillId="13"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2" borderId="0" applyNumberFormat="0" applyBorder="0" applyAlignment="0" applyProtection="0"/>
    <xf numFmtId="0" fontId="53" fillId="15" borderId="0" applyNumberFormat="0" applyBorder="0" applyAlignment="0" applyProtection="0"/>
    <xf numFmtId="198" fontId="8" fillId="0" borderId="0" applyFont="0" applyFill="0" applyBorder="0" applyAlignment="0" applyProtection="0"/>
    <xf numFmtId="0" fontId="54" fillId="0" borderId="0" applyFont="0" applyFill="0" applyBorder="0" applyAlignment="0" applyProtection="0"/>
    <xf numFmtId="225" fontId="26" fillId="0" borderId="0" applyFont="0" applyFill="0" applyBorder="0" applyAlignment="0" applyProtection="0"/>
    <xf numFmtId="199" fontId="8" fillId="0" borderId="0" applyFont="0" applyFill="0" applyBorder="0" applyAlignment="0" applyProtection="0"/>
    <xf numFmtId="0" fontId="54" fillId="0" borderId="0" applyFont="0" applyFill="0" applyBorder="0" applyAlignment="0" applyProtection="0"/>
    <xf numFmtId="199" fontId="8" fillId="0" borderId="0" applyFont="0" applyFill="0" applyBorder="0" applyAlignment="0" applyProtection="0"/>
    <xf numFmtId="0" fontId="55" fillId="0" borderId="0">
      <alignment horizontal="center" wrapText="1"/>
      <protection locked="0"/>
    </xf>
    <xf numFmtId="0" fontId="56" fillId="0" borderId="0" applyNumberFormat="0" applyBorder="0" applyAlignment="0">
      <alignment horizontal="center"/>
    </xf>
    <xf numFmtId="188" fontId="57" fillId="0" borderId="0" applyFont="0" applyFill="0" applyBorder="0" applyAlignment="0" applyProtection="0"/>
    <xf numFmtId="0" fontId="54" fillId="0" borderId="0" applyFont="0" applyFill="0" applyBorder="0" applyAlignment="0" applyProtection="0"/>
    <xf numFmtId="188" fontId="57" fillId="0" borderId="0" applyFont="0" applyFill="0" applyBorder="0" applyAlignment="0" applyProtection="0"/>
    <xf numFmtId="189" fontId="57" fillId="0" borderId="0" applyFont="0" applyFill="0" applyBorder="0" applyAlignment="0" applyProtection="0"/>
    <xf numFmtId="0" fontId="54" fillId="0" borderId="0" applyFont="0" applyFill="0" applyBorder="0" applyAlignment="0" applyProtection="0"/>
    <xf numFmtId="189" fontId="57" fillId="0" borderId="0" applyFont="0" applyFill="0" applyBorder="0" applyAlignment="0" applyProtection="0"/>
    <xf numFmtId="174" fontId="26" fillId="0" borderId="0" applyFont="0" applyFill="0" applyBorder="0" applyAlignment="0" applyProtection="0"/>
    <xf numFmtId="0" fontId="58" fillId="16" borderId="0" applyNumberFormat="0" applyBorder="0" applyAlignment="0" applyProtection="0"/>
    <xf numFmtId="0" fontId="59" fillId="0" borderId="0" applyNumberFormat="0" applyFill="0" applyBorder="0" applyAlignment="0" applyProtection="0"/>
    <xf numFmtId="0" fontId="54" fillId="0" borderId="0"/>
    <xf numFmtId="0" fontId="60" fillId="0" borderId="0"/>
    <xf numFmtId="0" fontId="25" fillId="0" borderId="0"/>
    <xf numFmtId="0" fontId="54" fillId="0" borderId="0"/>
    <xf numFmtId="0" fontId="61" fillId="0" borderId="0"/>
    <xf numFmtId="0" fontId="62" fillId="0" borderId="0"/>
    <xf numFmtId="0" fontId="63" fillId="0" borderId="0"/>
    <xf numFmtId="201" fontId="10" fillId="0" borderId="0" applyFill="0" applyBorder="0" applyAlignment="0"/>
    <xf numFmtId="215" fontId="64" fillId="0" borderId="0" applyFill="0" applyBorder="0" applyAlignment="0"/>
    <xf numFmtId="196" fontId="8" fillId="0" borderId="0" applyFill="0" applyBorder="0" applyAlignment="0"/>
    <xf numFmtId="206" fontId="8" fillId="0" borderId="0" applyFill="0" applyBorder="0" applyAlignment="0"/>
    <xf numFmtId="217" fontId="8" fillId="0" borderId="0" applyFill="0" applyBorder="0" applyAlignment="0"/>
    <xf numFmtId="175" fontId="64" fillId="0" borderId="0" applyFill="0" applyBorder="0" applyAlignment="0"/>
    <xf numFmtId="216" fontId="64" fillId="0" borderId="0" applyFill="0" applyBorder="0" applyAlignment="0"/>
    <xf numFmtId="215" fontId="64" fillId="0" borderId="0" applyFill="0" applyBorder="0" applyAlignment="0"/>
    <xf numFmtId="0" fontId="65" fillId="4" borderId="8" applyNumberFormat="0" applyAlignment="0" applyProtection="0"/>
    <xf numFmtId="0" fontId="66" fillId="0" borderId="0"/>
    <xf numFmtId="242" fontId="169" fillId="0" borderId="4" applyBorder="0"/>
    <xf numFmtId="242" fontId="170" fillId="0" borderId="9">
      <protection locked="0"/>
    </xf>
    <xf numFmtId="197" fontId="37" fillId="0" borderId="0" applyFont="0" applyFill="0" applyBorder="0" applyAlignment="0" applyProtection="0"/>
    <xf numFmtId="243" fontId="171" fillId="0" borderId="9"/>
    <xf numFmtId="0" fontId="67" fillId="17" borderId="10" applyNumberFormat="0" applyAlignment="0" applyProtection="0"/>
    <xf numFmtId="167" fontId="68" fillId="0" borderId="0" applyFont="0" applyFill="0" applyBorder="0" applyAlignment="0" applyProtection="0"/>
    <xf numFmtId="1" fontId="69" fillId="0" borderId="11" applyBorder="0"/>
    <xf numFmtId="200" fontId="70" fillId="0" borderId="0"/>
    <xf numFmtId="200" fontId="70" fillId="0" borderId="0"/>
    <xf numFmtId="200" fontId="70" fillId="0" borderId="0"/>
    <xf numFmtId="200" fontId="70" fillId="0" borderId="0"/>
    <xf numFmtId="200" fontId="70" fillId="0" borderId="0"/>
    <xf numFmtId="200" fontId="70" fillId="0" borderId="0"/>
    <xf numFmtId="200" fontId="70" fillId="0" borderId="0"/>
    <xf numFmtId="200" fontId="70" fillId="0" borderId="0"/>
    <xf numFmtId="175" fontId="64" fillId="0" borderId="0" applyFont="0" applyFill="0" applyBorder="0" applyAlignment="0" applyProtection="0"/>
    <xf numFmtId="168" fontId="7"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173" fontId="8" fillId="0" borderId="0" applyFont="0" applyFill="0" applyBorder="0" applyAlignment="0" applyProtection="0"/>
    <xf numFmtId="43" fontId="71" fillId="0" borderId="0" applyFont="0" applyFill="0" applyBorder="0" applyAlignment="0" applyProtection="0"/>
    <xf numFmtId="173" fontId="8" fillId="0" borderId="0" applyFont="0" applyFill="0" applyBorder="0" applyAlignment="0" applyProtection="0"/>
    <xf numFmtId="164" fontId="163"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205" fontId="72" fillId="0" borderId="0"/>
    <xf numFmtId="3" fontId="8" fillId="0" borderId="0" applyFont="0" applyFill="0" applyBorder="0" applyAlignment="0" applyProtection="0"/>
    <xf numFmtId="0" fontId="73" fillId="0" borderId="0">
      <alignment horizontal="center"/>
    </xf>
    <xf numFmtId="0" fontId="74" fillId="0" borderId="0" applyNumberFormat="0" applyAlignment="0">
      <alignment horizontal="left"/>
    </xf>
    <xf numFmtId="210" fontId="60" fillId="0" borderId="0" applyFont="0" applyFill="0" applyBorder="0" applyAlignment="0" applyProtection="0"/>
    <xf numFmtId="244" fontId="172" fillId="0" borderId="0">
      <protection locked="0"/>
    </xf>
    <xf numFmtId="245" fontId="172" fillId="0" borderId="0">
      <protection locked="0"/>
    </xf>
    <xf numFmtId="246" fontId="173" fillId="0" borderId="12">
      <protection locked="0"/>
    </xf>
    <xf numFmtId="247" fontId="172" fillId="0" borderId="0">
      <protection locked="0"/>
    </xf>
    <xf numFmtId="248" fontId="172" fillId="0" borderId="0">
      <protection locked="0"/>
    </xf>
    <xf numFmtId="247" fontId="172" fillId="0" borderId="0" applyNumberFormat="0">
      <protection locked="0"/>
    </xf>
    <xf numFmtId="247" fontId="172" fillId="0" borderId="0">
      <protection locked="0"/>
    </xf>
    <xf numFmtId="242" fontId="174" fillId="0" borderId="2"/>
    <xf numFmtId="249" fontId="174" fillId="0" borderId="2"/>
    <xf numFmtId="215" fontId="64" fillId="0" borderId="0" applyFont="0" applyFill="0" applyBorder="0" applyAlignment="0" applyProtection="0"/>
    <xf numFmtId="183" fontId="8" fillId="0" borderId="0" applyFont="0" applyFill="0" applyBorder="0" applyAlignment="0" applyProtection="0"/>
    <xf numFmtId="203" fontId="72" fillId="0" borderId="0"/>
    <xf numFmtId="242" fontId="167" fillId="0" borderId="2">
      <alignment horizontal="center"/>
      <protection hidden="1"/>
    </xf>
    <xf numFmtId="250" fontId="175" fillId="0" borderId="2">
      <alignment horizontal="center"/>
      <protection hidden="1"/>
    </xf>
    <xf numFmtId="180" fontId="9" fillId="0" borderId="13"/>
    <xf numFmtId="0" fontId="8" fillId="0" borderId="0" applyFont="0" applyFill="0" applyBorder="0" applyAlignment="0" applyProtection="0"/>
    <xf numFmtId="14" fontId="38" fillId="0" borderId="0" applyFill="0" applyBorder="0" applyAlignment="0"/>
    <xf numFmtId="0" fontId="75" fillId="0" borderId="0" applyProtection="0"/>
    <xf numFmtId="3" fontId="76" fillId="0" borderId="14">
      <alignment horizontal="left" vertical="top" wrapText="1"/>
    </xf>
    <xf numFmtId="0" fontId="8" fillId="0" borderId="0" applyFont="0" applyFill="0" applyBorder="0" applyAlignment="0" applyProtection="0"/>
    <xf numFmtId="0" fontId="8" fillId="0" borderId="0" applyFont="0" applyFill="0" applyBorder="0" applyAlignment="0" applyProtection="0"/>
    <xf numFmtId="237" fontId="9" fillId="0" borderId="0"/>
    <xf numFmtId="238" fontId="20" fillId="0" borderId="1"/>
    <xf numFmtId="204" fontId="72" fillId="0" borderId="0"/>
    <xf numFmtId="239" fontId="20" fillId="0" borderId="0"/>
    <xf numFmtId="171" fontId="77" fillId="0" borderId="0" applyFont="0" applyFill="0" applyBorder="0" applyAlignment="0" applyProtection="0"/>
    <xf numFmtId="172"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4" fontId="9" fillId="0" borderId="0" applyFont="0" applyFill="0" applyBorder="0" applyAlignment="0" applyProtection="0"/>
    <xf numFmtId="234" fontId="9"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171"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41"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41"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72"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43"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43" fontId="77" fillId="0" borderId="0" applyFont="0" applyFill="0" applyBorder="0" applyAlignment="0" applyProtection="0"/>
    <xf numFmtId="3" fontId="9" fillId="0" borderId="0" applyFont="0" applyBorder="0" applyAlignment="0"/>
    <xf numFmtId="0" fontId="8" fillId="0" borderId="0" applyFill="0" applyBorder="0" applyAlignment="0"/>
    <xf numFmtId="215" fontId="64" fillId="0" borderId="0" applyFill="0" applyBorder="0" applyAlignment="0"/>
    <xf numFmtId="175" fontId="64" fillId="0" borderId="0" applyFill="0" applyBorder="0" applyAlignment="0"/>
    <xf numFmtId="216" fontId="64" fillId="0" borderId="0" applyFill="0" applyBorder="0" applyAlignment="0"/>
    <xf numFmtId="215" fontId="64" fillId="0" borderId="0" applyFill="0" applyBorder="0" applyAlignment="0"/>
    <xf numFmtId="0" fontId="78" fillId="0" borderId="0" applyNumberFormat="0" applyAlignment="0">
      <alignment horizontal="left"/>
    </xf>
    <xf numFmtId="0" fontId="79" fillId="0" borderId="0"/>
    <xf numFmtId="0" fontId="80" fillId="0" borderId="0" applyNumberFormat="0" applyFill="0" applyBorder="0" applyAlignment="0" applyProtection="0"/>
    <xf numFmtId="3" fontId="9" fillId="0" borderId="0" applyFont="0" applyBorder="0" applyAlignment="0"/>
    <xf numFmtId="2" fontId="8" fillId="0" borderId="0" applyFont="0" applyFill="0" applyBorder="0" applyAlignment="0" applyProtection="0"/>
    <xf numFmtId="0" fontId="81" fillId="0" borderId="0">
      <alignment vertical="top" wrapText="1"/>
    </xf>
    <xf numFmtId="0" fontId="82" fillId="18" borderId="0" applyNumberFormat="0" applyBorder="0" applyAlignment="0" applyProtection="0"/>
    <xf numFmtId="38" fontId="83" fillId="19" borderId="0" applyNumberFormat="0" applyBorder="0" applyAlignment="0" applyProtection="0"/>
    <xf numFmtId="227" fontId="19" fillId="2" borderId="0" applyBorder="0" applyProtection="0"/>
    <xf numFmtId="0" fontId="84" fillId="0" borderId="5" applyNumberFormat="0" applyFill="0" applyBorder="0" applyAlignment="0" applyProtection="0">
      <alignment horizontal="center" vertical="center"/>
    </xf>
    <xf numFmtId="0" fontId="85" fillId="0" borderId="0" applyNumberFormat="0" applyFont="0" applyBorder="0" applyAlignment="0">
      <alignment horizontal="left" vertical="center"/>
    </xf>
    <xf numFmtId="240" fontId="60" fillId="0" borderId="0" applyFont="0" applyFill="0" applyBorder="0" applyAlignment="0" applyProtection="0"/>
    <xf numFmtId="0" fontId="86" fillId="20" borderId="0"/>
    <xf numFmtId="0" fontId="87" fillId="0" borderId="0">
      <alignment horizontal="left"/>
    </xf>
    <xf numFmtId="0" fontId="88" fillId="0" borderId="15" applyNumberFormat="0" applyAlignment="0" applyProtection="0">
      <alignment horizontal="left" vertical="center"/>
    </xf>
    <xf numFmtId="0" fontId="88" fillId="0" borderId="16">
      <alignment horizontal="left" vertical="center"/>
    </xf>
    <xf numFmtId="0" fontId="89" fillId="0" borderId="17" applyNumberFormat="0" applyFill="0" applyAlignment="0" applyProtection="0"/>
    <xf numFmtId="0" fontId="90" fillId="0" borderId="18" applyNumberFormat="0" applyFill="0" applyAlignment="0" applyProtection="0"/>
    <xf numFmtId="0" fontId="91" fillId="0" borderId="19" applyNumberFormat="0" applyFill="0" applyAlignment="0" applyProtection="0"/>
    <xf numFmtId="0" fontId="91" fillId="0" borderId="0" applyNumberFormat="0" applyFill="0" applyBorder="0" applyAlignment="0" applyProtection="0"/>
    <xf numFmtId="192" fontId="17" fillId="0" borderId="0">
      <protection locked="0"/>
    </xf>
    <xf numFmtId="192" fontId="17" fillId="0" borderId="0">
      <protection locked="0"/>
    </xf>
    <xf numFmtId="0" fontId="92" fillId="0" borderId="20">
      <alignment horizontal="center"/>
    </xf>
    <xf numFmtId="0" fontId="92" fillId="0" borderId="0">
      <alignment horizontal="center"/>
    </xf>
    <xf numFmtId="5" fontId="93" fillId="21" borderId="1" applyNumberFormat="0" applyAlignment="0">
      <alignment horizontal="left" vertical="top"/>
    </xf>
    <xf numFmtId="49" fontId="94" fillId="0" borderId="1">
      <alignment vertical="center"/>
    </xf>
    <xf numFmtId="0" fontId="25" fillId="0" borderId="0"/>
    <xf numFmtId="171" fontId="9" fillId="0" borderId="0" applyFont="0" applyFill="0" applyBorder="0" applyAlignment="0" applyProtection="0"/>
    <xf numFmtId="38" fontId="10" fillId="0" borderId="0" applyFont="0" applyFill="0" applyBorder="0" applyAlignment="0" applyProtection="0"/>
    <xf numFmtId="41" fontId="37" fillId="0" borderId="0" applyFont="0" applyFill="0" applyBorder="0" applyAlignment="0" applyProtection="0"/>
    <xf numFmtId="233" fontId="95" fillId="0" borderId="0" applyFont="0" applyFill="0" applyBorder="0" applyAlignment="0" applyProtection="0"/>
    <xf numFmtId="0" fontId="96" fillId="5" borderId="8" applyNumberFormat="0" applyAlignment="0" applyProtection="0"/>
    <xf numFmtId="10" fontId="83" fillId="19" borderId="1" applyNumberFormat="0" applyBorder="0" applyAlignment="0" applyProtection="0"/>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171" fontId="9" fillId="0" borderId="0" applyFont="0" applyFill="0" applyBorder="0" applyAlignment="0" applyProtection="0"/>
    <xf numFmtId="0" fontId="9" fillId="0" borderId="0"/>
    <xf numFmtId="0" fontId="55" fillId="0" borderId="21">
      <alignment horizontal="centerContinuous"/>
    </xf>
    <xf numFmtId="0" fontId="10" fillId="0" borderId="0"/>
    <xf numFmtId="0" fontId="25" fillId="0" borderId="0" applyNumberFormat="0" applyFont="0" applyFill="0" applyBorder="0" applyProtection="0">
      <alignment horizontal="left" vertical="center"/>
    </xf>
    <xf numFmtId="0" fontId="8" fillId="0" borderId="0" applyFill="0" applyBorder="0" applyAlignment="0"/>
    <xf numFmtId="215" fontId="64" fillId="0" borderId="0" applyFill="0" applyBorder="0" applyAlignment="0"/>
    <xf numFmtId="175" fontId="64" fillId="0" borderId="0" applyFill="0" applyBorder="0" applyAlignment="0"/>
    <xf numFmtId="216" fontId="64" fillId="0" borderId="0" applyFill="0" applyBorder="0" applyAlignment="0"/>
    <xf numFmtId="215" fontId="64" fillId="0" borderId="0" applyFill="0" applyBorder="0" applyAlignment="0"/>
    <xf numFmtId="0" fontId="100" fillId="0" borderId="22" applyNumberFormat="0" applyFill="0" applyAlignment="0" applyProtection="0"/>
    <xf numFmtId="3" fontId="176" fillId="0" borderId="14" applyNumberFormat="0" applyAlignment="0">
      <alignment horizontal="center" vertical="center"/>
    </xf>
    <xf numFmtId="3" fontId="47" fillId="0" borderId="14" applyNumberFormat="0" applyAlignment="0">
      <alignment horizontal="center" vertical="center"/>
    </xf>
    <xf numFmtId="3" fontId="93" fillId="0" borderId="14" applyNumberFormat="0" applyAlignment="0">
      <alignment horizontal="center" vertical="center"/>
    </xf>
    <xf numFmtId="242" fontId="83" fillId="0" borderId="4" applyFont="0"/>
    <xf numFmtId="3" fontId="8" fillId="0" borderId="23"/>
    <xf numFmtId="180" fontId="101" fillId="0" borderId="24" applyNumberFormat="0" applyFont="0" applyFill="0" applyBorder="0">
      <alignment horizontal="center"/>
    </xf>
    <xf numFmtId="38" fontId="10" fillId="0" borderId="0" applyFont="0" applyFill="0" applyBorder="0" applyAlignment="0" applyProtection="0"/>
    <xf numFmtId="40" fontId="10"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0" fontId="102" fillId="0" borderId="20"/>
    <xf numFmtId="170" fontId="8" fillId="0" borderId="24"/>
    <xf numFmtId="193" fontId="17" fillId="0" borderId="0" applyFont="0" applyFill="0" applyBorder="0" applyAlignment="0" applyProtection="0"/>
    <xf numFmtId="194" fontId="17" fillId="0" borderId="0" applyFont="0" applyFill="0" applyBorder="0" applyAlignment="0" applyProtection="0"/>
    <xf numFmtId="218" fontId="8" fillId="0" borderId="0" applyFont="0" applyFill="0" applyBorder="0" applyAlignment="0" applyProtection="0"/>
    <xf numFmtId="219" fontId="8" fillId="0" borderId="0" applyFont="0" applyFill="0" applyBorder="0" applyAlignment="0" applyProtection="0"/>
    <xf numFmtId="0" fontId="75" fillId="0" borderId="0" applyNumberFormat="0" applyFont="0" applyFill="0" applyAlignment="0"/>
    <xf numFmtId="0" fontId="174" fillId="0" borderId="0">
      <alignment horizontal="justify" vertical="top"/>
    </xf>
    <xf numFmtId="0" fontId="103" fillId="10" borderId="0" applyNumberFormat="0" applyBorder="0" applyAlignment="0" applyProtection="0"/>
    <xf numFmtId="0" fontId="25" fillId="0" borderId="0"/>
    <xf numFmtId="0" fontId="20" fillId="0" borderId="9" applyNumberFormat="0" applyAlignment="0">
      <alignment horizontal="center"/>
    </xf>
    <xf numFmtId="37" fontId="104" fillId="0" borderId="0"/>
    <xf numFmtId="0" fontId="105" fillId="0" borderId="1" applyNumberFormat="0" applyFont="0" applyFill="0" applyBorder="0" applyAlignment="0">
      <alignment horizontal="center"/>
    </xf>
    <xf numFmtId="186" fontId="106" fillId="0" borderId="0"/>
    <xf numFmtId="0" fontId="107" fillId="0" borderId="0"/>
    <xf numFmtId="0" fontId="9" fillId="0" borderId="0"/>
    <xf numFmtId="0" fontId="8" fillId="0" borderId="0"/>
    <xf numFmtId="0" fontId="13" fillId="0" borderId="0"/>
    <xf numFmtId="0" fontId="8" fillId="0" borderId="0"/>
    <xf numFmtId="0" fontId="13" fillId="0" borderId="0"/>
    <xf numFmtId="0" fontId="13"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108" fillId="0" borderId="0" applyNumberFormat="0" applyFill="0" applyBorder="0" applyProtection="0">
      <alignment vertical="top"/>
    </xf>
    <xf numFmtId="0" fontId="9" fillId="0" borderId="0"/>
    <xf numFmtId="0" fontId="13"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17" fillId="0" borderId="0"/>
    <xf numFmtId="0" fontId="9" fillId="0" borderId="0"/>
    <xf numFmtId="0" fontId="8" fillId="0" borderId="0">
      <alignment vertical="center"/>
    </xf>
    <xf numFmtId="0" fontId="9" fillId="0" borderId="0"/>
    <xf numFmtId="0" fontId="9" fillId="0" borderId="0"/>
    <xf numFmtId="0" fontId="14" fillId="0" borderId="0"/>
    <xf numFmtId="0" fontId="8" fillId="0" borderId="0"/>
    <xf numFmtId="0" fontId="8" fillId="0" borderId="0"/>
    <xf numFmtId="0" fontId="9" fillId="0" borderId="0"/>
    <xf numFmtId="0" fontId="43" fillId="0" borderId="0" applyFont="0"/>
    <xf numFmtId="0" fontId="77" fillId="0" borderId="0"/>
    <xf numFmtId="0" fontId="13" fillId="6" borderId="25" applyNumberFormat="0" applyFont="0" applyAlignment="0" applyProtection="0"/>
    <xf numFmtId="228" fontId="110" fillId="0" borderId="0" applyFont="0" applyFill="0" applyBorder="0" applyProtection="0">
      <alignment vertical="top" wrapText="1"/>
    </xf>
    <xf numFmtId="0" fontId="20" fillId="0" borderId="0"/>
    <xf numFmtId="172" fontId="41" fillId="0" borderId="0" applyFont="0" applyFill="0" applyBorder="0" applyAlignment="0" applyProtection="0"/>
    <xf numFmtId="171" fontId="41" fillId="0" borderId="0" applyFon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60" fillId="0" borderId="0" applyNumberFormat="0" applyFill="0" applyBorder="0" applyAlignment="0" applyProtection="0"/>
    <xf numFmtId="0" fontId="9" fillId="0" borderId="0" applyNumberFormat="0" applyFill="0" applyBorder="0" applyAlignment="0" applyProtection="0"/>
    <xf numFmtId="0" fontId="8" fillId="0" borderId="0" applyFont="0" applyFill="0" applyBorder="0" applyAlignment="0" applyProtection="0"/>
    <xf numFmtId="0" fontId="25" fillId="0" borderId="0"/>
    <xf numFmtId="0" fontId="112" fillId="4" borderId="26" applyNumberFormat="0" applyAlignment="0" applyProtection="0"/>
    <xf numFmtId="167" fontId="113" fillId="0" borderId="9" applyFont="0" applyBorder="0" applyAlignment="0"/>
    <xf numFmtId="41" fontId="8" fillId="0" borderId="0" applyFont="0" applyFill="0" applyBorder="0" applyAlignment="0" applyProtection="0"/>
    <xf numFmtId="14" fontId="55" fillId="0" borderId="0">
      <alignment horizontal="center" wrapText="1"/>
      <protection locked="0"/>
    </xf>
    <xf numFmtId="217" fontId="8" fillId="0" borderId="0" applyFont="0" applyFill="0" applyBorder="0" applyAlignment="0" applyProtection="0"/>
    <xf numFmtId="214"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27" applyNumberFormat="0" applyBorder="0"/>
    <xf numFmtId="0" fontId="8" fillId="0" borderId="0" applyFill="0" applyBorder="0" applyAlignment="0"/>
    <xf numFmtId="215" fontId="64" fillId="0" borderId="0" applyFill="0" applyBorder="0" applyAlignment="0"/>
    <xf numFmtId="175" fontId="64" fillId="0" borderId="0" applyFill="0" applyBorder="0" applyAlignment="0"/>
    <xf numFmtId="216" fontId="64" fillId="0" borderId="0" applyFill="0" applyBorder="0" applyAlignment="0"/>
    <xf numFmtId="215" fontId="64" fillId="0" borderId="0" applyFill="0" applyBorder="0" applyAlignment="0"/>
    <xf numFmtId="0" fontId="114" fillId="0" borderId="0"/>
    <xf numFmtId="0" fontId="10" fillId="0" borderId="0" applyNumberFormat="0" applyFont="0" applyFill="0" applyBorder="0" applyAlignment="0" applyProtection="0">
      <alignment horizontal="left"/>
    </xf>
    <xf numFmtId="0" fontId="115" fillId="0" borderId="20">
      <alignment horizontal="center"/>
    </xf>
    <xf numFmtId="0" fontId="116" fillId="22" borderId="0" applyNumberFormat="0" applyFont="0" applyBorder="0" applyAlignment="0">
      <alignment horizontal="center"/>
    </xf>
    <xf numFmtId="14" fontId="117" fillId="0" borderId="0" applyNumberFormat="0" applyFill="0" applyBorder="0" applyAlignment="0" applyProtection="0">
      <alignment horizontal="left"/>
    </xf>
    <xf numFmtId="0" fontId="98" fillId="0" borderId="0" applyNumberFormat="0" applyFill="0" applyBorder="0" applyAlignment="0" applyProtection="0">
      <alignment vertical="top"/>
      <protection locked="0"/>
    </xf>
    <xf numFmtId="0" fontId="20" fillId="0" borderId="0"/>
    <xf numFmtId="41" fontId="37" fillId="0" borderId="0" applyFont="0" applyFill="0" applyBorder="0" applyAlignment="0" applyProtection="0"/>
    <xf numFmtId="0" fontId="9" fillId="0" borderId="0" applyNumberFormat="0" applyFill="0" applyBorder="0" applyAlignment="0" applyProtection="0"/>
    <xf numFmtId="4" fontId="118" fillId="23" borderId="28" applyNumberFormat="0" applyProtection="0">
      <alignment vertical="center"/>
    </xf>
    <xf numFmtId="4" fontId="119" fillId="23" borderId="28" applyNumberFormat="0" applyProtection="0">
      <alignment vertical="center"/>
    </xf>
    <xf numFmtId="4" fontId="120" fillId="23" borderId="28" applyNumberFormat="0" applyProtection="0">
      <alignment horizontal="left" vertical="center" indent="1"/>
    </xf>
    <xf numFmtId="4" fontId="120" fillId="24" borderId="0" applyNumberFormat="0" applyProtection="0">
      <alignment horizontal="left" vertical="center" indent="1"/>
    </xf>
    <xf numFmtId="4" fontId="120" fillId="25" borderId="28" applyNumberFormat="0" applyProtection="0">
      <alignment horizontal="right" vertical="center"/>
    </xf>
    <xf numFmtId="4" fontId="120" fillId="26" borderId="28" applyNumberFormat="0" applyProtection="0">
      <alignment horizontal="right" vertical="center"/>
    </xf>
    <xf numFmtId="4" fontId="120" fillId="27" borderId="28" applyNumberFormat="0" applyProtection="0">
      <alignment horizontal="right" vertical="center"/>
    </xf>
    <xf numFmtId="4" fontId="120" fillId="28" borderId="28" applyNumberFormat="0" applyProtection="0">
      <alignment horizontal="right" vertical="center"/>
    </xf>
    <xf numFmtId="4" fontId="120" fillId="29" borderId="28" applyNumberFormat="0" applyProtection="0">
      <alignment horizontal="right" vertical="center"/>
    </xf>
    <xf numFmtId="4" fontId="120" fillId="30" borderId="28" applyNumberFormat="0" applyProtection="0">
      <alignment horizontal="right" vertical="center"/>
    </xf>
    <xf numFmtId="4" fontId="120" fillId="31" borderId="28" applyNumberFormat="0" applyProtection="0">
      <alignment horizontal="right" vertical="center"/>
    </xf>
    <xf numFmtId="4" fontId="120" fillId="32" borderId="28" applyNumberFormat="0" applyProtection="0">
      <alignment horizontal="right" vertical="center"/>
    </xf>
    <xf numFmtId="4" fontId="120" fillId="33" borderId="28" applyNumberFormat="0" applyProtection="0">
      <alignment horizontal="right" vertical="center"/>
    </xf>
    <xf numFmtId="4" fontId="118" fillId="34" borderId="29" applyNumberFormat="0" applyProtection="0">
      <alignment horizontal="left" vertical="center" indent="1"/>
    </xf>
    <xf numFmtId="4" fontId="118" fillId="35" borderId="0" applyNumberFormat="0" applyProtection="0">
      <alignment horizontal="left" vertical="center" indent="1"/>
    </xf>
    <xf numFmtId="4" fontId="118" fillId="24" borderId="0" applyNumberFormat="0" applyProtection="0">
      <alignment horizontal="left" vertical="center" indent="1"/>
    </xf>
    <xf numFmtId="4" fontId="120" fillId="35" borderId="28" applyNumberFormat="0" applyProtection="0">
      <alignment horizontal="right" vertical="center"/>
    </xf>
    <xf numFmtId="4" fontId="38" fillId="35" borderId="0" applyNumberFormat="0" applyProtection="0">
      <alignment horizontal="left" vertical="center" indent="1"/>
    </xf>
    <xf numFmtId="4" fontId="38" fillId="24" borderId="0" applyNumberFormat="0" applyProtection="0">
      <alignment horizontal="left" vertical="center" indent="1"/>
    </xf>
    <xf numFmtId="4" fontId="120" fillId="36" borderId="28" applyNumberFormat="0" applyProtection="0">
      <alignment vertical="center"/>
    </xf>
    <xf numFmtId="4" fontId="121" fillId="36" borderId="28" applyNumberFormat="0" applyProtection="0">
      <alignment vertical="center"/>
    </xf>
    <xf numFmtId="4" fontId="118" fillId="35" borderId="30" applyNumberFormat="0" applyProtection="0">
      <alignment horizontal="left" vertical="center" indent="1"/>
    </xf>
    <xf numFmtId="4" fontId="120" fillId="36" borderId="28" applyNumberFormat="0" applyProtection="0">
      <alignment horizontal="right" vertical="center"/>
    </xf>
    <xf numFmtId="4" fontId="121" fillId="36" borderId="28" applyNumberFormat="0" applyProtection="0">
      <alignment horizontal="right" vertical="center"/>
    </xf>
    <xf numFmtId="4" fontId="118" fillId="35" borderId="28" applyNumberFormat="0" applyProtection="0">
      <alignment horizontal="left" vertical="center" indent="1"/>
    </xf>
    <xf numFmtId="4" fontId="122" fillId="21" borderId="30" applyNumberFormat="0" applyProtection="0">
      <alignment horizontal="left" vertical="center" indent="1"/>
    </xf>
    <xf numFmtId="4" fontId="123" fillId="36" borderId="28" applyNumberFormat="0" applyProtection="0">
      <alignment horizontal="right" vertical="center"/>
    </xf>
    <xf numFmtId="209" fontId="124" fillId="0" borderId="0" applyFont="0" applyFill="0" applyBorder="0" applyAlignment="0" applyProtection="0"/>
    <xf numFmtId="0" fontId="116" fillId="1" borderId="16" applyNumberFormat="0" applyFont="0" applyAlignment="0">
      <alignment horizontal="center"/>
    </xf>
    <xf numFmtId="3" fontId="26" fillId="0" borderId="0"/>
    <xf numFmtId="0" fontId="125" fillId="0" borderId="0" applyNumberFormat="0" applyFill="0" applyBorder="0" applyAlignment="0">
      <alignment horizontal="center"/>
    </xf>
    <xf numFmtId="0" fontId="8" fillId="0" borderId="0"/>
    <xf numFmtId="167" fontId="126" fillId="0" borderId="0" applyNumberFormat="0" applyBorder="0" applyAlignment="0">
      <alignment horizontal="centerContinuous"/>
    </xf>
    <xf numFmtId="0" fontId="6" fillId="0" borderId="0" applyNumberFormat="0" applyFill="0" applyBorder="0" applyAlignment="0" applyProtection="0"/>
    <xf numFmtId="0" fontId="20" fillId="0" borderId="0" applyNumberFormat="0" applyFill="0" applyBorder="0" applyAlignment="0" applyProtection="0"/>
    <xf numFmtId="0" fontId="6" fillId="0" borderId="0" applyNumberFormat="0" applyFill="0" applyBorder="0" applyAlignment="0" applyProtection="0"/>
    <xf numFmtId="0" fontId="14" fillId="0" borderId="0"/>
    <xf numFmtId="167" fontId="6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7" fontId="37"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0" fontId="20" fillId="0" borderId="0"/>
    <xf numFmtId="211" fontId="60" fillId="0" borderId="0" applyFont="0" applyFill="0" applyBorder="0" applyAlignment="0" applyProtection="0"/>
    <xf numFmtId="164" fontId="37"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0" fontId="20" fillId="0" borderId="0"/>
    <xf numFmtId="211" fontId="60"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164" fontId="37" fillId="0" borderId="0" applyFont="0" applyFill="0" applyBorder="0" applyAlignment="0" applyProtection="0"/>
    <xf numFmtId="0" fontId="20" fillId="0" borderId="0"/>
    <xf numFmtId="211" fontId="60"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0" fontId="20" fillId="0" borderId="0"/>
    <xf numFmtId="211" fontId="60" fillId="0" borderId="0" applyFont="0" applyFill="0" applyBorder="0" applyAlignment="0" applyProtection="0"/>
    <xf numFmtId="207"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14" fontId="127" fillId="0" borderId="0"/>
    <xf numFmtId="0" fontId="128" fillId="0" borderId="0"/>
    <xf numFmtId="0" fontId="102" fillId="0" borderId="0"/>
    <xf numFmtId="40" fontId="129" fillId="0" borderId="0" applyBorder="0">
      <alignment horizontal="right"/>
    </xf>
    <xf numFmtId="178" fontId="60" fillId="0" borderId="31">
      <alignment horizontal="right" vertical="center"/>
    </xf>
    <xf numFmtId="170" fontId="130"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95" fontId="68" fillId="0" borderId="31">
      <alignment horizontal="right" vertical="center"/>
    </xf>
    <xf numFmtId="232" fontId="3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232" fontId="37"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95" fontId="68"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95" fontId="6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32" fontId="37" fillId="0" borderId="31">
      <alignment horizontal="right" vertical="center"/>
    </xf>
    <xf numFmtId="232" fontId="37" fillId="0" borderId="31">
      <alignment horizontal="right" vertical="center"/>
    </xf>
    <xf numFmtId="190" fontId="9"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95" fontId="68" fillId="0" borderId="31">
      <alignment horizontal="right" vertical="center"/>
    </xf>
    <xf numFmtId="195" fontId="68" fillId="0" borderId="31">
      <alignment horizontal="right" vertical="center"/>
    </xf>
    <xf numFmtId="208" fontId="131" fillId="2" borderId="32" applyFont="0" applyFill="0" applyBorder="0"/>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208" fontId="131" fillId="2" borderId="32" applyFont="0" applyFill="0" applyBorder="0"/>
    <xf numFmtId="195" fontId="68"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5" fontId="68" fillId="0" borderId="31">
      <alignment horizontal="right" vertical="center"/>
    </xf>
    <xf numFmtId="190" fontId="9" fillId="0" borderId="31">
      <alignment horizontal="right" vertical="center"/>
    </xf>
    <xf numFmtId="195" fontId="68" fillId="0" borderId="31">
      <alignment horizontal="right" vertical="center"/>
    </xf>
    <xf numFmtId="195" fontId="68" fillId="0" borderId="31">
      <alignment horizontal="right" vertical="center"/>
    </xf>
    <xf numFmtId="195" fontId="6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32" fontId="37" fillId="0" borderId="31">
      <alignment horizontal="right" vertical="center"/>
    </xf>
    <xf numFmtId="232" fontId="37"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190" fontId="9" fillId="0" borderId="31">
      <alignment horizontal="right" vertical="center"/>
    </xf>
    <xf numFmtId="195" fontId="68"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78" fontId="60" fillId="0" borderId="31">
      <alignment horizontal="right" vertical="center"/>
    </xf>
    <xf numFmtId="251" fontId="9"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232" fontId="3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208" fontId="131" fillId="2" borderId="32" applyFont="0" applyFill="0" applyBorder="0"/>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78" fontId="60" fillId="0" borderId="31">
      <alignment horizontal="right" vertical="center"/>
    </xf>
    <xf numFmtId="213" fontId="132" fillId="0" borderId="31">
      <alignment horizontal="right" vertical="center"/>
    </xf>
    <xf numFmtId="213" fontId="132" fillId="0" borderId="31">
      <alignment horizontal="right" vertical="center"/>
    </xf>
    <xf numFmtId="213" fontId="132" fillId="0" borderId="31">
      <alignment horizontal="right" vertical="center"/>
    </xf>
    <xf numFmtId="213" fontId="132" fillId="0" borderId="31">
      <alignment horizontal="right" vertical="center"/>
    </xf>
    <xf numFmtId="213" fontId="132" fillId="0" borderId="31">
      <alignment horizontal="right" vertical="center"/>
    </xf>
    <xf numFmtId="213" fontId="132" fillId="0" borderId="31">
      <alignment horizontal="right" vertical="center"/>
    </xf>
    <xf numFmtId="242" fontId="174" fillId="0" borderId="2">
      <protection hidden="1"/>
    </xf>
    <xf numFmtId="49" fontId="38" fillId="0" borderId="0" applyFill="0" applyBorder="0" applyAlignment="0"/>
    <xf numFmtId="0" fontId="8" fillId="0" borderId="0" applyFill="0" applyBorder="0" applyAlignment="0"/>
    <xf numFmtId="176" fontId="8" fillId="0" borderId="0" applyFill="0" applyBorder="0" applyAlignment="0"/>
    <xf numFmtId="179" fontId="60" fillId="0" borderId="31">
      <alignment horizontal="center"/>
    </xf>
    <xf numFmtId="226" fontId="133" fillId="0" borderId="0" applyNumberFormat="0" applyFont="0" applyFill="0" applyBorder="0" applyAlignment="0">
      <alignment horizontal="centerContinuous"/>
    </xf>
    <xf numFmtId="0" fontId="134" fillId="0" borderId="33"/>
    <xf numFmtId="0" fontId="60" fillId="0" borderId="0" applyNumberFormat="0" applyFill="0" applyBorder="0" applyAlignment="0" applyProtection="0"/>
    <xf numFmtId="0" fontId="8" fillId="0" borderId="0" applyNumberFormat="0" applyFill="0" applyBorder="0" applyAlignment="0" applyProtection="0"/>
    <xf numFmtId="0" fontId="111" fillId="0" borderId="0" applyNumberFormat="0" applyFill="0" applyBorder="0" applyAlignment="0" applyProtection="0"/>
    <xf numFmtId="0" fontId="68" fillId="0" borderId="9" applyNumberFormat="0" applyBorder="0" applyAlignment="0"/>
    <xf numFmtId="0" fontId="135" fillId="0" borderId="24" applyNumberFormat="0" applyBorder="0" applyAlignment="0">
      <alignment horizontal="center"/>
    </xf>
    <xf numFmtId="3" fontId="136" fillId="0" borderId="5" applyNumberFormat="0" applyBorder="0" applyAlignment="0"/>
    <xf numFmtId="0" fontId="137" fillId="0" borderId="9">
      <alignment horizontal="center" vertical="center" wrapText="1"/>
    </xf>
    <xf numFmtId="0" fontId="138" fillId="0" borderId="0">
      <alignment horizontal="center"/>
    </xf>
    <xf numFmtId="40" fontId="19" fillId="0" borderId="0"/>
    <xf numFmtId="3" fontId="139" fillId="0" borderId="0" applyNumberFormat="0" applyFill="0" applyBorder="0" applyAlignment="0" applyProtection="0">
      <alignment horizontal="center" wrapText="1"/>
    </xf>
    <xf numFmtId="0" fontId="140" fillId="0" borderId="34" applyBorder="0" applyAlignment="0">
      <alignment horizontal="center" vertical="center"/>
    </xf>
    <xf numFmtId="0" fontId="141" fillId="0" borderId="0" applyNumberFormat="0" applyFill="0" applyBorder="0" applyAlignment="0" applyProtection="0">
      <alignment horizontal="centerContinuous"/>
    </xf>
    <xf numFmtId="0" fontId="84" fillId="0" borderId="35" applyNumberFormat="0" applyFill="0" applyBorder="0" applyAlignment="0" applyProtection="0">
      <alignment horizontal="center" vertical="center" wrapText="1"/>
    </xf>
    <xf numFmtId="0" fontId="142" fillId="0" borderId="0" applyNumberFormat="0" applyFill="0" applyBorder="0" applyAlignment="0" applyProtection="0"/>
    <xf numFmtId="3" fontId="177" fillId="0" borderId="14" applyNumberFormat="0" applyAlignment="0">
      <alignment horizontal="center" vertical="center"/>
    </xf>
    <xf numFmtId="3" fontId="178" fillId="0" borderId="9" applyNumberFormat="0" applyAlignment="0">
      <alignment horizontal="left" wrapText="1"/>
    </xf>
    <xf numFmtId="0" fontId="143" fillId="0" borderId="36" applyNumberFormat="0" applyBorder="0" applyAlignment="0">
      <alignment vertical="center"/>
    </xf>
    <xf numFmtId="0" fontId="144" fillId="0" borderId="37" applyNumberFormat="0" applyFill="0" applyAlignment="0" applyProtection="0"/>
    <xf numFmtId="0" fontId="145" fillId="0" borderId="38" applyNumberFormat="0" applyAlignment="0">
      <alignment horizontal="center"/>
    </xf>
    <xf numFmtId="0" fontId="146" fillId="0" borderId="39">
      <alignment horizontal="center"/>
    </xf>
    <xf numFmtId="171" fontId="8" fillId="0" borderId="0" applyFont="0" applyFill="0" applyBorder="0" applyAlignment="0" applyProtection="0"/>
    <xf numFmtId="220" fontId="8" fillId="0" borderId="0" applyFont="0" applyFill="0" applyBorder="0" applyAlignment="0" applyProtection="0"/>
    <xf numFmtId="229" fontId="95" fillId="0" borderId="0" applyFont="0" applyFill="0" applyBorder="0" applyAlignment="0" applyProtection="0"/>
    <xf numFmtId="174" fontId="8" fillId="0" borderId="0" applyFont="0" applyFill="0" applyBorder="0" applyAlignment="0" applyProtection="0"/>
    <xf numFmtId="221" fontId="8" fillId="0" borderId="0" applyFont="0" applyFill="0" applyBorder="0" applyAlignment="0" applyProtection="0"/>
    <xf numFmtId="0" fontId="88" fillId="0" borderId="23">
      <alignment horizontal="center"/>
    </xf>
    <xf numFmtId="176" fontId="60" fillId="0" borderId="0"/>
    <xf numFmtId="177" fontId="60" fillId="0" borderId="1"/>
    <xf numFmtId="0" fontId="147" fillId="0" borderId="0"/>
    <xf numFmtId="3" fontId="60" fillId="0" borderId="0" applyNumberFormat="0" applyBorder="0" applyAlignment="0" applyProtection="0">
      <alignment horizontal="centerContinuous"/>
      <protection locked="0"/>
    </xf>
    <xf numFmtId="3" fontId="148" fillId="0" borderId="0">
      <protection locked="0"/>
    </xf>
    <xf numFmtId="0" fontId="147" fillId="0" borderId="0"/>
    <xf numFmtId="5" fontId="149" fillId="37" borderId="34">
      <alignment vertical="top"/>
    </xf>
    <xf numFmtId="0" fontId="150" fillId="38" borderId="1">
      <alignment horizontal="left" vertical="center"/>
    </xf>
    <xf numFmtId="6" fontId="151" fillId="39" borderId="34"/>
    <xf numFmtId="5" fontId="93" fillId="0" borderId="34">
      <alignment horizontal="left" vertical="top"/>
    </xf>
    <xf numFmtId="0" fontId="152" fillId="40" borderId="0">
      <alignment horizontal="left" vertical="center"/>
    </xf>
    <xf numFmtId="5" fontId="20" fillId="0" borderId="14">
      <alignment horizontal="left" vertical="top"/>
    </xf>
    <xf numFmtId="0" fontId="153" fillId="0" borderId="14">
      <alignment horizontal="left" vertical="center"/>
    </xf>
    <xf numFmtId="0" fontId="8" fillId="0" borderId="0" applyFont="0" applyFill="0" applyBorder="0" applyAlignment="0" applyProtection="0"/>
    <xf numFmtId="0" fontId="8" fillId="0" borderId="0" applyFont="0" applyFill="0" applyBorder="0" applyAlignment="0" applyProtection="0"/>
    <xf numFmtId="42" fontId="27" fillId="0" borderId="0" applyFont="0" applyFill="0" applyBorder="0" applyAlignment="0" applyProtection="0"/>
    <xf numFmtId="222" fontId="8" fillId="0" borderId="0" applyFont="0" applyFill="0" applyBorder="0" applyAlignment="0" applyProtection="0"/>
    <xf numFmtId="42" fontId="77" fillId="0" borderId="0" applyFont="0" applyFill="0" applyBorder="0" applyAlignment="0" applyProtection="0"/>
    <xf numFmtId="44" fontId="77" fillId="0" borderId="0" applyFont="0" applyFill="0" applyBorder="0" applyAlignment="0" applyProtection="0"/>
    <xf numFmtId="0" fontId="154" fillId="0" borderId="0" applyNumberFormat="0" applyFill="0" applyBorder="0" applyAlignment="0" applyProtection="0"/>
    <xf numFmtId="0" fontId="155" fillId="0" borderId="0" applyNumberFormat="0" applyFont="0" applyFill="0" applyBorder="0" applyProtection="0">
      <alignment horizontal="center" vertical="center" wrapText="1"/>
    </xf>
    <xf numFmtId="0" fontId="8" fillId="0" borderId="0" applyFont="0" applyFill="0" applyBorder="0" applyAlignment="0" applyProtection="0"/>
    <xf numFmtId="0" fontId="8" fillId="0" borderId="0" applyFont="0" applyFill="0" applyBorder="0" applyAlignment="0" applyProtection="0"/>
    <xf numFmtId="0" fontId="156" fillId="0" borderId="0" applyNumberFormat="0" applyFill="0" applyBorder="0" applyAlignment="0" applyProtection="0"/>
    <xf numFmtId="0" fontId="17" fillId="0" borderId="40" applyFont="0" applyBorder="0" applyAlignment="0">
      <alignment horizontal="center"/>
    </xf>
    <xf numFmtId="171" fontId="9" fillId="0" borderId="0" applyFont="0" applyFill="0" applyBorder="0" applyAlignment="0" applyProtection="0"/>
    <xf numFmtId="0" fontId="157" fillId="0" borderId="0" applyFont="0" applyFill="0" applyBorder="0" applyAlignment="0" applyProtection="0"/>
    <xf numFmtId="0" fontId="157" fillId="0" borderId="0" applyFont="0" applyFill="0" applyBorder="0" applyAlignment="0" applyProtection="0"/>
    <xf numFmtId="0" fontId="7" fillId="0" borderId="0">
      <alignment vertical="center"/>
    </xf>
    <xf numFmtId="40" fontId="158" fillId="0" borderId="0" applyFont="0" applyFill="0" applyBorder="0" applyAlignment="0" applyProtection="0"/>
    <xf numFmtId="38"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9" fontId="159" fillId="0" borderId="0" applyBorder="0" applyAlignment="0" applyProtection="0"/>
    <xf numFmtId="0" fontId="160" fillId="0" borderId="0"/>
    <xf numFmtId="0" fontId="161" fillId="0" borderId="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pplyFont="0" applyFill="0" applyBorder="0" applyAlignment="0" applyProtection="0"/>
    <xf numFmtId="0" fontId="107"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0" fontId="107" fillId="0" borderId="0"/>
    <xf numFmtId="0" fontId="162" fillId="0" borderId="0"/>
    <xf numFmtId="0" fontId="75" fillId="0" borderId="0"/>
    <xf numFmtId="171" fontId="163" fillId="0" borderId="0" applyFont="0" applyFill="0" applyBorder="0" applyAlignment="0" applyProtection="0"/>
    <xf numFmtId="172" fontId="163"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8" fillId="0" borderId="0"/>
    <xf numFmtId="174" fontId="163" fillId="0" borderId="0" applyFont="0" applyFill="0" applyBorder="0" applyAlignment="0" applyProtection="0"/>
    <xf numFmtId="6" fontId="34" fillId="0" borderId="0" applyFont="0" applyFill="0" applyBorder="0" applyAlignment="0" applyProtection="0"/>
    <xf numFmtId="175" fontId="163"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0" fontId="180" fillId="0" borderId="0"/>
    <xf numFmtId="0" fontId="8" fillId="0" borderId="0"/>
    <xf numFmtId="0" fontId="8" fillId="0" borderId="0"/>
    <xf numFmtId="0" fontId="6" fillId="0" borderId="0" applyNumberFormat="0" applyFill="0" applyBorder="0" applyAlignment="0" applyProtection="0"/>
    <xf numFmtId="0" fontId="68" fillId="0" borderId="0"/>
    <xf numFmtId="168"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82" fillId="0" borderId="0"/>
    <xf numFmtId="0" fontId="8" fillId="0" borderId="0"/>
    <xf numFmtId="0" fontId="13" fillId="0" borderId="0"/>
    <xf numFmtId="0" fontId="13" fillId="0" borderId="0"/>
    <xf numFmtId="0" fontId="181" fillId="0" borderId="0"/>
    <xf numFmtId="0" fontId="17" fillId="0" borderId="0"/>
    <xf numFmtId="0" fontId="1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0" fontId="8" fillId="0" borderId="0"/>
    <xf numFmtId="0" fontId="8" fillId="0" borderId="0"/>
    <xf numFmtId="9" fontId="181" fillId="0" borderId="0" applyFont="0" applyFill="0" applyBorder="0" applyAlignment="0" applyProtection="0"/>
    <xf numFmtId="43" fontId="181" fillId="0" borderId="0" applyFont="0" applyFill="0" applyBorder="0" applyAlignment="0" applyProtection="0"/>
    <xf numFmtId="0" fontId="8" fillId="0" borderId="0"/>
    <xf numFmtId="9" fontId="181" fillId="0" borderId="0" applyFont="0" applyFill="0" applyBorder="0" applyAlignment="0" applyProtection="0"/>
    <xf numFmtId="0" fontId="8" fillId="0" borderId="0"/>
    <xf numFmtId="0" fontId="8" fillId="0" borderId="0"/>
    <xf numFmtId="0" fontId="8" fillId="0" borderId="0"/>
    <xf numFmtId="43" fontId="181" fillId="0" borderId="0" applyFont="0" applyFill="0" applyBorder="0" applyAlignment="0" applyProtection="0"/>
    <xf numFmtId="9"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0" fontId="10" fillId="0" borderId="0"/>
    <xf numFmtId="43" fontId="8" fillId="0" borderId="0" applyFon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0" fillId="0" borderId="0"/>
    <xf numFmtId="0" fontId="16" fillId="0" borderId="5" applyNumberFormat="0" applyFont="0" applyFill="0" applyBorder="0" applyAlignment="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lignment horizontal="center" wrapText="1"/>
      <protection locked="0"/>
    </xf>
    <xf numFmtId="238" fontId="6" fillId="0" borderId="1"/>
    <xf numFmtId="239" fontId="6" fillId="0" borderId="0"/>
    <xf numFmtId="0" fontId="21" fillId="0" borderId="21">
      <alignment horizontal="centerContinuous"/>
    </xf>
    <xf numFmtId="0" fontId="6" fillId="0" borderId="9" applyNumberFormat="0" applyAlignment="0">
      <alignment horizontal="center"/>
    </xf>
    <xf numFmtId="14" fontId="21" fillId="0" borderId="0">
      <alignment horizontal="center" wrapText="1"/>
      <protection locked="0"/>
    </xf>
    <xf numFmtId="0" fontId="6" fillId="0" borderId="0"/>
    <xf numFmtId="0" fontId="6" fillId="0" borderId="0"/>
    <xf numFmtId="0" fontId="6" fillId="0" borderId="0"/>
    <xf numFmtId="0" fontId="6" fillId="0" borderId="0"/>
    <xf numFmtId="5" fontId="6" fillId="0" borderId="14">
      <alignment horizontal="left" vertical="top"/>
    </xf>
    <xf numFmtId="0" fontId="4" fillId="0" borderId="0"/>
    <xf numFmtId="0" fontId="4" fillId="0" borderId="0"/>
    <xf numFmtId="0" fontId="5" fillId="0" borderId="0"/>
    <xf numFmtId="0" fontId="3" fillId="0" borderId="0"/>
    <xf numFmtId="0" fontId="3" fillId="0" borderId="0"/>
    <xf numFmtId="0" fontId="5" fillId="0" borderId="0"/>
    <xf numFmtId="0" fontId="5" fillId="0" borderId="0"/>
    <xf numFmtId="0" fontId="2" fillId="0" borderId="0"/>
    <xf numFmtId="0" fontId="5" fillId="0" borderId="0"/>
    <xf numFmtId="0" fontId="2" fillId="0" borderId="0"/>
    <xf numFmtId="41" fontId="5" fillId="0" borderId="0" applyFont="0" applyFill="0" applyBorder="0" applyAlignment="0" applyProtection="0"/>
    <xf numFmtId="0" fontId="10" fillId="0" borderId="0"/>
    <xf numFmtId="0" fontId="8" fillId="0" borderId="0"/>
    <xf numFmtId="0" fontId="184" fillId="0" borderId="0"/>
    <xf numFmtId="0" fontId="184" fillId="0" borderId="0"/>
    <xf numFmtId="0" fontId="9" fillId="0" borderId="0"/>
    <xf numFmtId="0" fontId="8" fillId="0" borderId="0" applyNumberFormat="0" applyFill="0" applyBorder="0" applyAlignment="0" applyProtection="0"/>
    <xf numFmtId="0" fontId="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64">
    <xf numFmtId="0" fontId="0" fillId="0" borderId="0" xfId="0"/>
    <xf numFmtId="0" fontId="15" fillId="0" borderId="9" xfId="0" applyFont="1" applyBorder="1" applyAlignment="1">
      <alignment horizontal="justify" vertical="top" wrapText="1"/>
    </xf>
    <xf numFmtId="0" fontId="22" fillId="0" borderId="9" xfId="0" applyFont="1" applyBorder="1" applyAlignment="1">
      <alignment horizontal="justify" vertical="top" wrapText="1"/>
    </xf>
    <xf numFmtId="0" fontId="18" fillId="0" borderId="0" xfId="695" applyFont="1" applyAlignment="1">
      <alignment horizontal="center" vertical="center" wrapText="1"/>
    </xf>
    <xf numFmtId="0" fontId="15" fillId="0" borderId="0" xfId="695" applyFont="1" applyAlignment="1">
      <alignment horizontal="center"/>
    </xf>
    <xf numFmtId="0" fontId="15" fillId="0" borderId="0" xfId="695" applyFont="1"/>
    <xf numFmtId="0" fontId="22" fillId="0" borderId="0" xfId="695" applyFont="1" applyAlignment="1">
      <alignment horizontal="right"/>
    </xf>
    <xf numFmtId="0" fontId="19" fillId="0" borderId="12" xfId="695" applyFont="1" applyBorder="1" applyAlignment="1">
      <alignment horizontal="center" vertical="center"/>
    </xf>
    <xf numFmtId="0" fontId="19" fillId="0" borderId="0" xfId="695" applyFont="1" applyAlignment="1">
      <alignment horizontal="center" vertical="center"/>
    </xf>
    <xf numFmtId="0" fontId="19" fillId="0" borderId="1" xfId="695" applyFont="1" applyBorder="1" applyAlignment="1">
      <alignment horizontal="center" vertical="top" wrapText="1"/>
    </xf>
    <xf numFmtId="0" fontId="19" fillId="0" borderId="1" xfId="698" applyFont="1" applyBorder="1" applyAlignment="1">
      <alignment horizontal="center" vertical="top" wrapText="1"/>
    </xf>
    <xf numFmtId="0" fontId="19" fillId="0" borderId="1" xfId="695" applyFont="1" applyBorder="1" applyAlignment="1">
      <alignment horizontal="center" vertical="top"/>
    </xf>
    <xf numFmtId="0" fontId="19" fillId="0" borderId="0" xfId="695" applyFont="1" applyAlignment="1">
      <alignment horizontal="center" vertical="top"/>
    </xf>
    <xf numFmtId="0" fontId="23" fillId="0" borderId="0" xfId="695" applyFont="1" applyAlignment="1">
      <alignment horizontal="center"/>
    </xf>
    <xf numFmtId="0" fontId="23" fillId="0" borderId="9" xfId="204" applyFont="1" applyBorder="1" applyAlignment="1">
      <alignment horizontal="center" vertical="top"/>
    </xf>
    <xf numFmtId="0" fontId="19" fillId="0" borderId="9" xfId="694" applyFont="1" applyBorder="1" applyAlignment="1">
      <alignment horizontal="center" vertical="top" wrapText="1"/>
    </xf>
    <xf numFmtId="3" fontId="23" fillId="0" borderId="9" xfId="204" applyNumberFormat="1" applyFont="1" applyBorder="1" applyAlignment="1">
      <alignment horizontal="right" vertical="top"/>
    </xf>
    <xf numFmtId="3" fontId="179" fillId="0" borderId="9" xfId="204" applyNumberFormat="1" applyFont="1" applyBorder="1" applyAlignment="1">
      <alignment vertical="top"/>
    </xf>
    <xf numFmtId="3" fontId="22" fillId="0" borderId="0" xfId="204" applyNumberFormat="1" applyFont="1" applyAlignment="1">
      <alignment vertical="top"/>
    </xf>
    <xf numFmtId="3" fontId="22" fillId="0" borderId="0" xfId="204" applyNumberFormat="1" applyFont="1" applyAlignment="1">
      <alignment horizontal="center" vertical="top"/>
    </xf>
    <xf numFmtId="0" fontId="22" fillId="0" borderId="0" xfId="204" applyFont="1" applyAlignment="1">
      <alignment vertical="top"/>
    </xf>
    <xf numFmtId="3" fontId="19" fillId="0" borderId="9" xfId="704" applyNumberFormat="1" applyFont="1" applyBorder="1" applyAlignment="1">
      <alignment horizontal="center" vertical="top" wrapText="1"/>
    </xf>
    <xf numFmtId="3" fontId="19" fillId="0" borderId="9" xfId="705" applyNumberFormat="1" applyFont="1" applyBorder="1" applyAlignment="1">
      <alignment horizontal="justify" vertical="top" wrapText="1"/>
    </xf>
    <xf numFmtId="3" fontId="19" fillId="0" borderId="9" xfId="204" applyNumberFormat="1" applyFont="1" applyBorder="1" applyAlignment="1">
      <alignment horizontal="center" vertical="top"/>
    </xf>
    <xf numFmtId="3" fontId="19" fillId="0" borderId="9" xfId="705" applyNumberFormat="1" applyFont="1" applyBorder="1" applyAlignment="1">
      <alignment vertical="top" wrapText="1"/>
    </xf>
    <xf numFmtId="3" fontId="25" fillId="0" borderId="9" xfId="204" applyNumberFormat="1" applyFont="1" applyBorder="1" applyAlignment="1">
      <alignment vertical="top"/>
    </xf>
    <xf numFmtId="3" fontId="15" fillId="0" borderId="0" xfId="204" applyNumberFormat="1" applyFont="1" applyAlignment="1">
      <alignment vertical="top"/>
    </xf>
    <xf numFmtId="0" fontId="15" fillId="0" borderId="0" xfId="204" applyFont="1" applyAlignment="1">
      <alignment horizontal="center" vertical="top"/>
    </xf>
    <xf numFmtId="0" fontId="15" fillId="0" borderId="0" xfId="204" applyFont="1" applyAlignment="1">
      <alignment vertical="top"/>
    </xf>
    <xf numFmtId="3" fontId="22" fillId="0" borderId="9" xfId="694" applyNumberFormat="1" applyFont="1" applyBorder="1" applyAlignment="1">
      <alignment horizontal="center" vertical="top" wrapText="1"/>
    </xf>
    <xf numFmtId="3" fontId="22" fillId="0" borderId="9" xfId="694" applyNumberFormat="1" applyFont="1" applyBorder="1" applyAlignment="1">
      <alignment horizontal="justify" vertical="top" wrapText="1"/>
    </xf>
    <xf numFmtId="3" fontId="22" fillId="0" borderId="9" xfId="204" applyNumberFormat="1" applyFont="1" applyBorder="1" applyAlignment="1">
      <alignment horizontal="center" vertical="top"/>
    </xf>
    <xf numFmtId="3" fontId="22" fillId="0" borderId="9" xfId="705" applyNumberFormat="1" applyFont="1" applyBorder="1" applyAlignment="1">
      <alignment vertical="top" wrapText="1"/>
    </xf>
    <xf numFmtId="0" fontId="25" fillId="0" borderId="9" xfId="204" applyFont="1" applyBorder="1" applyAlignment="1">
      <alignment vertical="top"/>
    </xf>
    <xf numFmtId="0" fontId="15" fillId="23" borderId="0" xfId="204" applyFont="1" applyFill="1" applyAlignment="1">
      <alignment vertical="top"/>
    </xf>
    <xf numFmtId="3" fontId="15" fillId="0" borderId="9" xfId="694" applyNumberFormat="1" applyFont="1" applyBorder="1" applyAlignment="1">
      <alignment horizontal="center" vertical="top" wrapText="1"/>
    </xf>
    <xf numFmtId="3" fontId="15" fillId="0" borderId="9" xfId="694" applyNumberFormat="1" applyFont="1" applyBorder="1" applyAlignment="1">
      <alignment horizontal="justify" vertical="top" wrapText="1"/>
    </xf>
    <xf numFmtId="3" fontId="164" fillId="0" borderId="9" xfId="204" applyNumberFormat="1" applyFont="1" applyBorder="1" applyAlignment="1">
      <alignment horizontal="right" vertical="top"/>
    </xf>
    <xf numFmtId="3" fontId="165" fillId="0" borderId="9" xfId="204" applyNumberFormat="1" applyFont="1" applyBorder="1" applyAlignment="1">
      <alignment horizontal="center" vertical="top"/>
    </xf>
    <xf numFmtId="3" fontId="15" fillId="0" borderId="9" xfId="204" applyNumberFormat="1" applyFont="1" applyBorder="1" applyAlignment="1">
      <alignment horizontal="right" vertical="top"/>
    </xf>
    <xf numFmtId="3" fontId="15" fillId="0" borderId="9" xfId="705" applyNumberFormat="1" applyFont="1" applyBorder="1" applyAlignment="1">
      <alignment vertical="top" wrapText="1"/>
    </xf>
    <xf numFmtId="3" fontId="15" fillId="0" borderId="9" xfId="204" applyNumberFormat="1" applyFont="1" applyBorder="1" applyAlignment="1">
      <alignment vertical="top"/>
    </xf>
    <xf numFmtId="0" fontId="22" fillId="0" borderId="9" xfId="700" applyFont="1" applyBorder="1" applyAlignment="1">
      <alignment horizontal="justify" vertical="top" wrapText="1"/>
    </xf>
    <xf numFmtId="3" fontId="179" fillId="0" borderId="9" xfId="705" applyNumberFormat="1" applyFont="1" applyBorder="1" applyAlignment="1">
      <alignment vertical="top" wrapText="1"/>
    </xf>
    <xf numFmtId="3" fontId="22" fillId="0" borderId="0" xfId="705" applyNumberFormat="1" applyFont="1" applyAlignment="1">
      <alignment vertical="top" wrapText="1"/>
    </xf>
    <xf numFmtId="0" fontId="22" fillId="0" borderId="0" xfId="204" applyFont="1" applyAlignment="1">
      <alignment horizontal="center" vertical="top"/>
    </xf>
    <xf numFmtId="3" fontId="23" fillId="0" borderId="9" xfId="204" applyNumberFormat="1" applyFont="1" applyBorder="1" applyAlignment="1">
      <alignment horizontal="center" vertical="top"/>
    </xf>
    <xf numFmtId="3" fontId="15" fillId="0" borderId="9" xfId="0" applyNumberFormat="1" applyFont="1" applyBorder="1" applyAlignment="1">
      <alignment vertical="top" wrapText="1"/>
    </xf>
    <xf numFmtId="3" fontId="25" fillId="0" borderId="9" xfId="694" applyNumberFormat="1" applyFont="1" applyBorder="1" applyAlignment="1">
      <alignment horizontal="center" vertical="top" wrapText="1"/>
    </xf>
    <xf numFmtId="3" fontId="15" fillId="0" borderId="0" xfId="703" applyNumberFormat="1" applyFont="1" applyAlignment="1">
      <alignment horizontal="center" vertical="top" wrapText="1"/>
    </xf>
    <xf numFmtId="3" fontId="179" fillId="0" borderId="9" xfId="694" applyNumberFormat="1" applyFont="1" applyBorder="1" applyAlignment="1">
      <alignment horizontal="center" vertical="top" wrapText="1"/>
    </xf>
    <xf numFmtId="3" fontId="22" fillId="0" borderId="0" xfId="703" applyNumberFormat="1" applyFont="1" applyAlignment="1">
      <alignment horizontal="center" vertical="top" wrapText="1"/>
    </xf>
    <xf numFmtId="3" fontId="164" fillId="0" borderId="9" xfId="204" applyNumberFormat="1" applyFont="1" applyBorder="1" applyAlignment="1">
      <alignment horizontal="center" vertical="top"/>
    </xf>
    <xf numFmtId="3" fontId="15" fillId="0" borderId="0" xfId="204" applyNumberFormat="1" applyFont="1" applyAlignment="1">
      <alignment horizontal="center" vertical="top"/>
    </xf>
    <xf numFmtId="3" fontId="24" fillId="0" borderId="9" xfId="204" applyNumberFormat="1" applyFont="1" applyBorder="1" applyAlignment="1">
      <alignment vertical="top"/>
    </xf>
    <xf numFmtId="0" fontId="179" fillId="0" borderId="9" xfId="204" applyFont="1" applyBorder="1" applyAlignment="1">
      <alignment vertical="top"/>
    </xf>
    <xf numFmtId="3" fontId="24" fillId="0" borderId="9" xfId="705" applyNumberFormat="1" applyFont="1" applyBorder="1" applyAlignment="1">
      <alignment vertical="top" wrapText="1"/>
    </xf>
    <xf numFmtId="3" fontId="15" fillId="0" borderId="9" xfId="0" applyNumberFormat="1" applyFont="1" applyBorder="1" applyAlignment="1">
      <alignment vertical="top"/>
    </xf>
    <xf numFmtId="3" fontId="15" fillId="0" borderId="9" xfId="704" applyNumberFormat="1" applyFont="1" applyBorder="1" applyAlignment="1">
      <alignment horizontal="center" vertical="top" wrapText="1"/>
    </xf>
    <xf numFmtId="3" fontId="15" fillId="0" borderId="9" xfId="705" applyNumberFormat="1" applyFont="1" applyBorder="1" applyAlignment="1">
      <alignment horizontal="justify" vertical="top" wrapText="1"/>
    </xf>
    <xf numFmtId="3" fontId="24" fillId="0" borderId="9" xfId="694" applyNumberFormat="1" applyFont="1" applyBorder="1" applyAlignment="1">
      <alignment vertical="top" wrapText="1"/>
    </xf>
    <xf numFmtId="0" fontId="15" fillId="3" borderId="0" xfId="204" applyFont="1" applyFill="1" applyAlignment="1">
      <alignment vertical="top"/>
    </xf>
    <xf numFmtId="3" fontId="15" fillId="0" borderId="9" xfId="694" applyNumberFormat="1" applyFont="1" applyBorder="1" applyAlignment="1">
      <alignment vertical="top" wrapText="1"/>
    </xf>
    <xf numFmtId="0" fontId="15" fillId="0" borderId="9" xfId="694" applyFont="1" applyBorder="1" applyAlignment="1">
      <alignment horizontal="justify" vertical="top" wrapText="1"/>
    </xf>
    <xf numFmtId="3" fontId="15" fillId="0" borderId="9" xfId="699" applyNumberFormat="1" applyFont="1" applyBorder="1" applyAlignment="1">
      <alignment horizontal="justify" vertical="top" wrapText="1"/>
    </xf>
    <xf numFmtId="3" fontId="22" fillId="0" borderId="9" xfId="694" applyNumberFormat="1" applyFont="1" applyBorder="1" applyAlignment="1">
      <alignment vertical="top" wrapText="1"/>
    </xf>
    <xf numFmtId="0" fontId="15" fillId="0" borderId="9" xfId="204" applyFont="1" applyBorder="1" applyAlignment="1">
      <alignment horizontal="center" vertical="top"/>
    </xf>
    <xf numFmtId="0" fontId="19" fillId="0" borderId="9" xfId="204" applyFont="1" applyBorder="1" applyAlignment="1">
      <alignment horizontal="center" vertical="top"/>
    </xf>
    <xf numFmtId="0" fontId="15" fillId="0" borderId="41" xfId="204" applyFont="1" applyBorder="1" applyAlignment="1">
      <alignment horizontal="center" vertical="top"/>
    </xf>
    <xf numFmtId="3" fontId="15" fillId="0" borderId="41" xfId="694" applyNumberFormat="1" applyFont="1" applyBorder="1" applyAlignment="1">
      <alignment horizontal="justify" vertical="top" wrapText="1"/>
    </xf>
    <xf numFmtId="0" fontId="19" fillId="0" borderId="41" xfId="204" applyFont="1" applyBorder="1" applyAlignment="1">
      <alignment horizontal="center" vertical="top"/>
    </xf>
    <xf numFmtId="3" fontId="15" fillId="0" borderId="41" xfId="705" applyNumberFormat="1" applyFont="1" applyBorder="1" applyAlignment="1">
      <alignment vertical="top" wrapText="1"/>
    </xf>
    <xf numFmtId="3" fontId="15" fillId="0" borderId="41" xfId="204" applyNumberFormat="1" applyFont="1" applyBorder="1" applyAlignment="1">
      <alignment vertical="top"/>
    </xf>
    <xf numFmtId="3" fontId="25" fillId="0" borderId="41" xfId="694" applyNumberFormat="1" applyFont="1" applyBorder="1" applyAlignment="1">
      <alignment horizontal="center" vertical="top" wrapText="1"/>
    </xf>
    <xf numFmtId="0" fontId="19" fillId="0" borderId="0" xfId="204" applyFont="1" applyAlignment="1">
      <alignment horizontal="center" vertical="top"/>
    </xf>
    <xf numFmtId="0" fontId="19" fillId="0" borderId="0" xfId="694" applyFont="1" applyAlignment="1">
      <alignment horizontal="justify" vertical="top" wrapText="1"/>
    </xf>
    <xf numFmtId="0" fontId="25" fillId="0" borderId="0" xfId="204" applyFont="1" applyAlignment="1">
      <alignment vertical="top"/>
    </xf>
    <xf numFmtId="0" fontId="166" fillId="0" borderId="0" xfId="204" applyFont="1" applyAlignment="1">
      <alignment horizontal="center" vertical="top"/>
    </xf>
    <xf numFmtId="0" fontId="15" fillId="0" borderId="0" xfId="204" applyFont="1"/>
    <xf numFmtId="0" fontId="15" fillId="0" borderId="0" xfId="204" applyFont="1" applyAlignment="1">
      <alignment horizontal="justify"/>
    </xf>
    <xf numFmtId="0" fontId="15" fillId="0" borderId="0" xfId="204" applyFont="1" applyAlignment="1">
      <alignment horizontal="center"/>
    </xf>
    <xf numFmtId="0" fontId="24" fillId="0" borderId="0" xfId="204" applyFont="1"/>
    <xf numFmtId="0" fontId="25" fillId="0" borderId="0" xfId="204" applyFont="1"/>
    <xf numFmtId="0" fontId="0" fillId="0" borderId="0" xfId="0" applyAlignment="1">
      <alignment wrapText="1"/>
    </xf>
    <xf numFmtId="0" fontId="18" fillId="0" borderId="0" xfId="0" applyFont="1" applyAlignment="1">
      <alignment horizontal="center" vertical="center" wrapText="1"/>
    </xf>
    <xf numFmtId="0" fontId="0" fillId="0" borderId="0" xfId="0" applyAlignment="1">
      <alignment horizontal="center"/>
    </xf>
    <xf numFmtId="0" fontId="0" fillId="0" borderId="0" xfId="0" applyAlignment="1">
      <alignment vertical="top"/>
    </xf>
    <xf numFmtId="0" fontId="0" fillId="0" borderId="0" xfId="0" applyAlignment="1">
      <alignment vertical="top" wrapText="1"/>
    </xf>
    <xf numFmtId="0" fontId="15" fillId="0" borderId="0" xfId="0" applyFont="1" applyAlignment="1">
      <alignment horizontal="center"/>
    </xf>
    <xf numFmtId="0" fontId="15" fillId="0" borderId="0" xfId="0" applyFont="1"/>
    <xf numFmtId="0" fontId="19" fillId="0" borderId="1" xfId="0" applyFont="1" applyBorder="1" applyAlignment="1">
      <alignment horizontal="center" vertical="center" wrapText="1"/>
    </xf>
    <xf numFmtId="0" fontId="15" fillId="0" borderId="9" xfId="0" applyFont="1" applyBorder="1" applyAlignment="1">
      <alignment horizontal="center" vertical="top"/>
    </xf>
    <xf numFmtId="0" fontId="15" fillId="0" borderId="9" xfId="0" applyFont="1" applyBorder="1" applyAlignment="1">
      <alignment vertical="top"/>
    </xf>
    <xf numFmtId="0" fontId="15" fillId="0" borderId="9" xfId="0" applyFont="1" applyBorder="1" applyAlignment="1">
      <alignment horizontal="center" vertical="top" wrapText="1"/>
    </xf>
    <xf numFmtId="0" fontId="15" fillId="0" borderId="9" xfId="0" applyFont="1" applyBorder="1" applyAlignment="1">
      <alignment vertical="top" wrapText="1"/>
    </xf>
    <xf numFmtId="0" fontId="15" fillId="0" borderId="41" xfId="0" applyFont="1" applyBorder="1" applyAlignment="1">
      <alignment horizontal="center" wrapText="1"/>
    </xf>
    <xf numFmtId="0" fontId="15" fillId="0" borderId="41" xfId="0" applyFont="1" applyBorder="1" applyAlignment="1">
      <alignment wrapText="1"/>
    </xf>
    <xf numFmtId="3" fontId="15" fillId="0" borderId="41" xfId="0" applyNumberFormat="1" applyFont="1" applyBorder="1" applyAlignment="1">
      <alignment wrapText="1"/>
    </xf>
    <xf numFmtId="3" fontId="18" fillId="0" borderId="0" xfId="0" applyNumberFormat="1" applyFont="1" applyAlignment="1">
      <alignment horizontal="center" vertical="center" wrapText="1"/>
    </xf>
    <xf numFmtId="0" fontId="19" fillId="0" borderId="24" xfId="0" applyFont="1" applyBorder="1" applyAlignment="1">
      <alignment horizontal="center" vertical="center" wrapText="1"/>
    </xf>
    <xf numFmtId="3" fontId="19" fillId="0" borderId="24" xfId="0" applyNumberFormat="1" applyFont="1" applyBorder="1" applyAlignment="1">
      <alignment horizontal="right" vertical="center" wrapText="1"/>
    </xf>
    <xf numFmtId="2" fontId="15" fillId="0" borderId="9" xfId="0" applyNumberFormat="1" applyFont="1" applyBorder="1" applyAlignment="1">
      <alignment vertical="top" wrapText="1"/>
    </xf>
    <xf numFmtId="3" fontId="0" fillId="0" borderId="0" xfId="0" applyNumberFormat="1" applyAlignment="1">
      <alignment vertical="top"/>
    </xf>
    <xf numFmtId="0" fontId="5" fillId="0" borderId="0" xfId="777" applyFont="1" applyFill="1" applyBorder="1" applyAlignment="1" applyProtection="1">
      <alignment horizontal="center" vertical="top" wrapText="1"/>
      <protection locked="0"/>
    </xf>
    <xf numFmtId="0" fontId="5" fillId="0" borderId="0" xfId="777" applyFont="1" applyFill="1" applyBorder="1" applyAlignment="1" applyProtection="1">
      <alignment vertical="top" wrapText="1"/>
      <protection locked="0"/>
    </xf>
    <xf numFmtId="3" fontId="15" fillId="0" borderId="0" xfId="777" applyNumberFormat="1" applyFont="1" applyFill="1" applyBorder="1" applyAlignment="1" applyProtection="1">
      <alignment horizontal="center" vertical="top" wrapText="1"/>
      <protection locked="0"/>
    </xf>
    <xf numFmtId="3" fontId="15" fillId="0" borderId="0" xfId="777" applyNumberFormat="1" applyFont="1" applyFill="1" applyBorder="1" applyAlignment="1" applyProtection="1">
      <alignment vertical="top" wrapText="1"/>
      <protection locked="0"/>
    </xf>
    <xf numFmtId="0" fontId="5" fillId="0" borderId="0" xfId="777" applyFont="1" applyFill="1" applyBorder="1" applyAlignment="1" applyProtection="1">
      <alignment horizontal="justify" vertical="top" wrapText="1"/>
      <protection locked="0"/>
    </xf>
    <xf numFmtId="0" fontId="5" fillId="0" borderId="0" xfId="777" applyFont="1" applyFill="1" applyBorder="1" applyAlignment="1" applyProtection="1">
      <alignment horizontal="right" vertical="top" wrapText="1"/>
      <protection locked="0"/>
    </xf>
    <xf numFmtId="0" fontId="183" fillId="0" borderId="0" xfId="777" applyFont="1" applyFill="1" applyBorder="1" applyAlignment="1" applyProtection="1">
      <alignment horizontal="center" vertical="center" wrapText="1"/>
      <protection locked="0"/>
    </xf>
    <xf numFmtId="49" fontId="5" fillId="0" borderId="0" xfId="777" applyNumberFormat="1" applyFont="1" applyFill="1" applyBorder="1" applyAlignment="1" applyProtection="1">
      <alignment horizontal="center" vertical="center" wrapText="1"/>
      <protection locked="0"/>
    </xf>
    <xf numFmtId="0" fontId="19" fillId="0" borderId="11" xfId="777" applyFont="1" applyFill="1" applyBorder="1" applyAlignment="1" applyProtection="1">
      <alignment horizontal="center" vertical="center" wrapText="1"/>
      <protection locked="0"/>
    </xf>
    <xf numFmtId="49" fontId="19" fillId="0" borderId="0" xfId="777" applyNumberFormat="1" applyFont="1" applyFill="1" applyBorder="1" applyAlignment="1">
      <alignment horizontal="center" vertical="center" wrapText="1"/>
    </xf>
    <xf numFmtId="0" fontId="19" fillId="0" borderId="0" xfId="777" applyFont="1" applyFill="1" applyBorder="1" applyAlignment="1">
      <alignment horizontal="justify" vertical="center" wrapText="1"/>
    </xf>
    <xf numFmtId="49" fontId="19" fillId="0" borderId="1" xfId="777" applyNumberFormat="1" applyFont="1" applyFill="1" applyBorder="1" applyAlignment="1">
      <alignment horizontal="center" vertical="center" wrapText="1"/>
    </xf>
    <xf numFmtId="0" fontId="19" fillId="0" borderId="1" xfId="777" applyFont="1" applyFill="1" applyBorder="1" applyAlignment="1">
      <alignment horizontal="center" vertical="center" wrapText="1"/>
    </xf>
    <xf numFmtId="49" fontId="15" fillId="0" borderId="1" xfId="777" applyNumberFormat="1" applyFont="1" applyFill="1" applyBorder="1" applyAlignment="1">
      <alignment horizontal="center" vertical="center" wrapText="1"/>
    </xf>
    <xf numFmtId="3" fontId="15" fillId="0" borderId="1" xfId="777" applyNumberFormat="1" applyFont="1" applyFill="1" applyBorder="1" applyAlignment="1">
      <alignment horizontal="center" vertical="center" wrapText="1"/>
    </xf>
    <xf numFmtId="0" fontId="5" fillId="0" borderId="0" xfId="0" applyFont="1"/>
    <xf numFmtId="0" fontId="5" fillId="0" borderId="0" xfId="777" applyFont="1" applyFill="1" applyBorder="1" applyAlignment="1" applyProtection="1">
      <alignment horizontal="justify" vertical="center" wrapText="1"/>
      <protection locked="0"/>
    </xf>
    <xf numFmtId="0" fontId="5" fillId="0" borderId="0" xfId="777" applyFont="1" applyFill="1" applyBorder="1" applyAlignment="1" applyProtection="1">
      <alignment horizontal="center" vertical="center" wrapText="1"/>
      <protection locked="0"/>
    </xf>
    <xf numFmtId="0" fontId="5" fillId="0" borderId="0" xfId="777" applyFont="1" applyFill="1" applyBorder="1" applyAlignment="1" applyProtection="1">
      <alignment horizontal="right" vertical="center" wrapText="1"/>
      <protection locked="0"/>
    </xf>
    <xf numFmtId="0" fontId="0" fillId="0" borderId="0" xfId="0" applyAlignment="1">
      <alignment vertical="center"/>
    </xf>
    <xf numFmtId="0" fontId="5" fillId="0" borderId="0" xfId="0" applyFont="1" applyAlignment="1">
      <alignment vertical="center"/>
    </xf>
    <xf numFmtId="1" fontId="19" fillId="0" borderId="9" xfId="697" applyNumberFormat="1" applyFont="1" applyFill="1" applyBorder="1" applyAlignment="1">
      <alignment horizontal="center" vertical="center" wrapText="1"/>
    </xf>
    <xf numFmtId="3" fontId="19" fillId="0" borderId="9" xfId="697" applyNumberFormat="1" applyFont="1" applyFill="1" applyBorder="1" applyAlignment="1">
      <alignment vertical="center" wrapText="1"/>
    </xf>
    <xf numFmtId="0" fontId="19" fillId="0" borderId="9" xfId="1487" applyNumberFormat="1" applyFont="1" applyFill="1" applyBorder="1" applyAlignment="1">
      <alignment horizontal="center" vertical="center" wrapText="1"/>
    </xf>
    <xf numFmtId="3" fontId="15" fillId="0" borderId="9" xfId="697" applyNumberFormat="1" applyFont="1" applyFill="1" applyBorder="1" applyAlignment="1">
      <alignment horizontal="justify" vertical="center" wrapText="1"/>
    </xf>
    <xf numFmtId="252" fontId="15" fillId="0" borderId="9" xfId="697" applyNumberFormat="1" applyFont="1" applyFill="1" applyBorder="1" applyAlignment="1">
      <alignment vertical="center" wrapText="1"/>
    </xf>
    <xf numFmtId="1" fontId="19" fillId="0" borderId="5" xfId="697" applyNumberFormat="1" applyFont="1" applyFill="1" applyBorder="1" applyAlignment="1">
      <alignment horizontal="center" vertical="center" wrapText="1"/>
    </xf>
    <xf numFmtId="3" fontId="15" fillId="0" borderId="5" xfId="697" applyNumberFormat="1" applyFont="1" applyFill="1" applyBorder="1" applyAlignment="1">
      <alignment horizontal="justify" vertical="center" wrapText="1"/>
    </xf>
    <xf numFmtId="252" fontId="15" fillId="0" borderId="5" xfId="697" applyNumberFormat="1" applyFont="1" applyFill="1" applyBorder="1" applyAlignment="1">
      <alignment vertical="center" wrapText="1"/>
    </xf>
    <xf numFmtId="3" fontId="19" fillId="0" borderId="5" xfId="697" applyNumberFormat="1" applyFont="1" applyFill="1" applyBorder="1" applyAlignment="1">
      <alignment vertical="center" wrapText="1"/>
    </xf>
    <xf numFmtId="0" fontId="19" fillId="0" borderId="5" xfId="1487" applyNumberFormat="1" applyFont="1" applyFill="1" applyBorder="1" applyAlignment="1">
      <alignment horizontal="center" vertical="center" wrapText="1"/>
    </xf>
    <xf numFmtId="49" fontId="19" fillId="41" borderId="1" xfId="777" applyNumberFormat="1" applyFont="1" applyFill="1" applyBorder="1" applyAlignment="1">
      <alignment horizontal="center" vertical="center" wrapText="1"/>
    </xf>
    <xf numFmtId="3" fontId="19" fillId="41" borderId="1" xfId="777" applyNumberFormat="1" applyFont="1" applyFill="1" applyBorder="1" applyAlignment="1">
      <alignment horizontal="center" vertical="center" wrapText="1"/>
    </xf>
    <xf numFmtId="252" fontId="19" fillId="41" borderId="1" xfId="777" applyNumberFormat="1" applyFont="1" applyFill="1" applyBorder="1" applyAlignment="1">
      <alignment horizontal="right" vertical="center" wrapText="1"/>
    </xf>
    <xf numFmtId="1" fontId="19" fillId="0" borderId="1" xfId="697" applyNumberFormat="1" applyFont="1" applyFill="1" applyBorder="1" applyAlignment="1">
      <alignment horizontal="center" vertical="center" wrapText="1"/>
    </xf>
    <xf numFmtId="3" fontId="19" fillId="0" borderId="1" xfId="697" applyNumberFormat="1" applyFont="1" applyFill="1" applyBorder="1" applyAlignment="1">
      <alignment horizontal="justify" vertical="center" wrapText="1"/>
    </xf>
    <xf numFmtId="252" fontId="19" fillId="0" borderId="1" xfId="697" applyNumberFormat="1" applyFont="1" applyFill="1" applyBorder="1" applyAlignment="1">
      <alignment vertical="center" wrapText="1"/>
    </xf>
    <xf numFmtId="0" fontId="19" fillId="0" borderId="1" xfId="1487" applyNumberFormat="1" applyFont="1" applyFill="1" applyBorder="1" applyAlignment="1">
      <alignment horizontal="center" vertical="center" wrapText="1"/>
    </xf>
    <xf numFmtId="1" fontId="19" fillId="0" borderId="47" xfId="697" applyNumberFormat="1" applyFont="1" applyFill="1" applyBorder="1" applyAlignment="1">
      <alignment horizontal="center" vertical="center" wrapText="1"/>
    </xf>
    <xf numFmtId="3" fontId="15" fillId="0" borderId="47" xfId="697" applyNumberFormat="1" applyFont="1" applyFill="1" applyBorder="1" applyAlignment="1">
      <alignment horizontal="justify" vertical="center" wrapText="1"/>
    </xf>
    <xf numFmtId="252" fontId="15" fillId="0" borderId="47" xfId="697" applyNumberFormat="1" applyFont="1" applyFill="1" applyBorder="1" applyAlignment="1">
      <alignment vertical="center" wrapText="1"/>
    </xf>
    <xf numFmtId="0" fontId="15" fillId="0" borderId="47" xfId="1487" applyNumberFormat="1" applyFont="1" applyFill="1" applyBorder="1" applyAlignment="1">
      <alignment horizontal="center" vertical="center" wrapText="1"/>
    </xf>
    <xf numFmtId="3" fontId="19" fillId="0" borderId="1" xfId="697" applyNumberFormat="1" applyFont="1" applyFill="1" applyBorder="1" applyAlignment="1">
      <alignment vertical="center" wrapText="1"/>
    </xf>
    <xf numFmtId="1" fontId="15" fillId="0" borderId="1" xfId="1488" applyNumberFormat="1" applyFont="1" applyFill="1" applyBorder="1" applyAlignment="1">
      <alignment horizontal="justify" vertical="center" wrapText="1"/>
    </xf>
    <xf numFmtId="3" fontId="15" fillId="0" borderId="1" xfId="697" applyNumberFormat="1" applyFont="1" applyFill="1" applyBorder="1" applyAlignment="1">
      <alignment vertical="center" wrapText="1"/>
    </xf>
    <xf numFmtId="0" fontId="15" fillId="0" borderId="1" xfId="1487" applyNumberFormat="1" applyFont="1" applyFill="1" applyBorder="1" applyAlignment="1">
      <alignment horizontal="center" vertical="center" wrapText="1"/>
    </xf>
    <xf numFmtId="0" fontId="19" fillId="0" borderId="1" xfId="777" applyFont="1" applyFill="1" applyBorder="1" applyAlignment="1">
      <alignment horizontal="justify" vertical="center" wrapText="1"/>
    </xf>
    <xf numFmtId="0" fontId="19" fillId="0" borderId="1" xfId="201" applyNumberFormat="1" applyFont="1" applyFill="1" applyBorder="1" applyAlignment="1">
      <alignment horizontal="justify" vertical="center" wrapText="1"/>
    </xf>
    <xf numFmtId="0" fontId="185" fillId="0" borderId="0" xfId="777" applyFont="1" applyFill="1" applyBorder="1" applyAlignment="1">
      <alignment horizontal="center" vertical="center" wrapText="1"/>
    </xf>
    <xf numFmtId="49" fontId="19" fillId="0" borderId="1" xfId="777" applyNumberFormat="1" applyFont="1" applyFill="1" applyBorder="1" applyAlignment="1" applyProtection="1">
      <alignment horizontal="center" vertical="center" wrapText="1"/>
      <protection locked="0"/>
    </xf>
    <xf numFmtId="3" fontId="19" fillId="0" borderId="1" xfId="777" applyNumberFormat="1" applyFont="1" applyFill="1" applyBorder="1" applyAlignment="1" applyProtection="1">
      <alignment horizontal="left" vertical="center" wrapText="1"/>
      <protection locked="0"/>
    </xf>
    <xf numFmtId="3" fontId="19" fillId="0" borderId="1" xfId="777" applyNumberFormat="1" applyFont="1" applyFill="1" applyBorder="1" applyAlignment="1" applyProtection="1">
      <alignment horizontal="center" vertical="center" wrapText="1"/>
      <protection locked="0"/>
    </xf>
    <xf numFmtId="1" fontId="19" fillId="0" borderId="1" xfId="701" applyNumberFormat="1" applyFont="1" applyBorder="1" applyAlignment="1">
      <alignment horizontal="justify" vertical="center" wrapText="1"/>
    </xf>
    <xf numFmtId="0" fontId="15" fillId="0" borderId="1" xfId="1485" applyFont="1" applyBorder="1" applyAlignment="1">
      <alignment horizontal="center" vertical="center" wrapText="1"/>
    </xf>
    <xf numFmtId="166" fontId="15" fillId="0" borderId="1" xfId="696" applyNumberFormat="1" applyFont="1" applyBorder="1" applyAlignment="1">
      <alignment horizontal="center" vertical="center" wrapText="1"/>
    </xf>
    <xf numFmtId="1" fontId="15" fillId="0" borderId="1" xfId="696" applyNumberFormat="1" applyFont="1" applyBorder="1" applyAlignment="1">
      <alignment horizontal="center" vertical="center" wrapText="1"/>
    </xf>
    <xf numFmtId="3" fontId="15" fillId="0" borderId="1" xfId="696" applyNumberFormat="1" applyFont="1" applyBorder="1" applyAlignment="1">
      <alignment horizontal="center" vertical="center" wrapText="1"/>
    </xf>
    <xf numFmtId="0" fontId="19" fillId="0" borderId="1" xfId="1395" applyFont="1" applyFill="1" applyBorder="1" applyAlignment="1" applyProtection="1">
      <alignment horizontal="justify" vertical="center" wrapText="1"/>
      <protection locked="0"/>
    </xf>
    <xf numFmtId="0" fontId="15" fillId="0" borderId="1" xfId="1395" applyFont="1" applyFill="1" applyBorder="1" applyAlignment="1" applyProtection="1">
      <alignment horizontal="justify" vertical="center" wrapText="1"/>
      <protection locked="0"/>
    </xf>
    <xf numFmtId="1" fontId="15" fillId="0" borderId="1" xfId="696" applyNumberFormat="1" applyFont="1" applyFill="1" applyBorder="1" applyAlignment="1" applyProtection="1">
      <alignment horizontal="center" vertical="center" wrapText="1"/>
      <protection locked="0"/>
    </xf>
    <xf numFmtId="3" fontId="15" fillId="0" borderId="1" xfId="696" applyNumberFormat="1" applyFont="1" applyFill="1" applyBorder="1" applyAlignment="1" applyProtection="1">
      <alignment horizontal="center" vertical="center" wrapText="1"/>
      <protection locked="0"/>
    </xf>
    <xf numFmtId="2" fontId="15" fillId="0" borderId="1" xfId="0" applyNumberFormat="1" applyFont="1" applyFill="1" applyBorder="1" applyAlignment="1" applyProtection="1">
      <alignment horizontal="center" vertical="center" wrapText="1"/>
      <protection locked="0"/>
    </xf>
    <xf numFmtId="1" fontId="15" fillId="0" borderId="1" xfId="696" applyNumberFormat="1" applyFont="1" applyFill="1" applyBorder="1" applyAlignment="1">
      <alignment horizontal="center" vertical="center" wrapText="1"/>
    </xf>
    <xf numFmtId="252" fontId="0" fillId="0" borderId="0" xfId="0" applyNumberFormat="1" applyAlignment="1">
      <alignment vertical="center"/>
    </xf>
    <xf numFmtId="0" fontId="183" fillId="42" borderId="0" xfId="777" applyFont="1" applyFill="1" applyBorder="1" applyAlignment="1" applyProtection="1">
      <alignment horizontal="center" vertical="center" wrapText="1"/>
      <protection locked="0"/>
    </xf>
    <xf numFmtId="0" fontId="19" fillId="42" borderId="1" xfId="777" applyFont="1" applyFill="1" applyBorder="1" applyAlignment="1" applyProtection="1">
      <alignment horizontal="center" vertical="center" wrapText="1"/>
      <protection locked="0"/>
    </xf>
    <xf numFmtId="167" fontId="19" fillId="42" borderId="1" xfId="777" applyNumberFormat="1" applyFont="1" applyFill="1" applyBorder="1" applyAlignment="1" applyProtection="1">
      <alignment horizontal="right" vertical="center" wrapText="1"/>
      <protection locked="0"/>
    </xf>
    <xf numFmtId="166" fontId="19" fillId="42" borderId="1" xfId="702" applyNumberFormat="1" applyFont="1" applyFill="1" applyBorder="1" applyAlignment="1">
      <alignment horizontal="right" vertical="center" wrapText="1"/>
    </xf>
    <xf numFmtId="37" fontId="15" fillId="42" borderId="1" xfId="1384" applyNumberFormat="1" applyFont="1" applyFill="1" applyBorder="1" applyAlignment="1" applyProtection="1">
      <alignment horizontal="right" vertical="center" wrapText="1"/>
      <protection locked="0"/>
    </xf>
    <xf numFmtId="3" fontId="15" fillId="42" borderId="1" xfId="696" applyNumberFormat="1" applyFont="1" applyFill="1" applyBorder="1" applyAlignment="1" applyProtection="1">
      <alignment vertical="center" wrapText="1"/>
      <protection locked="0"/>
    </xf>
    <xf numFmtId="0" fontId="5" fillId="42" borderId="0" xfId="777" applyFont="1" applyFill="1" applyBorder="1" applyAlignment="1" applyProtection="1">
      <alignment horizontal="right" vertical="center" wrapText="1"/>
      <protection locked="0"/>
    </xf>
    <xf numFmtId="0" fontId="5" fillId="42" borderId="0" xfId="777" applyFont="1" applyFill="1" applyBorder="1" applyAlignment="1" applyProtection="1">
      <alignment horizontal="right" vertical="top" wrapText="1"/>
      <protection locked="0"/>
    </xf>
    <xf numFmtId="255" fontId="15" fillId="0" borderId="0" xfId="777" applyNumberFormat="1" applyFont="1" applyFill="1" applyBorder="1" applyAlignment="1" applyProtection="1">
      <alignment vertical="center" wrapText="1"/>
      <protection locked="0"/>
    </xf>
    <xf numFmtId="1" fontId="15" fillId="0" borderId="47" xfId="696" applyNumberFormat="1" applyFont="1" applyFill="1" applyBorder="1" applyAlignment="1">
      <alignment horizontal="center" vertical="center" wrapText="1"/>
    </xf>
    <xf numFmtId="214" fontId="15" fillId="0" borderId="47" xfId="1384" applyNumberFormat="1" applyFont="1" applyFill="1" applyBorder="1" applyAlignment="1" applyProtection="1">
      <alignment horizontal="right" vertical="center" wrapText="1"/>
      <protection locked="0"/>
    </xf>
    <xf numFmtId="3" fontId="15" fillId="42" borderId="1" xfId="442" applyNumberFormat="1" applyFont="1" applyFill="1" applyBorder="1" applyAlignment="1">
      <alignment vertical="center" wrapText="1"/>
    </xf>
    <xf numFmtId="254" fontId="15" fillId="0" borderId="1" xfId="696" applyNumberFormat="1" applyFont="1" applyFill="1" applyBorder="1" applyAlignment="1" applyProtection="1">
      <alignment vertical="center" wrapText="1"/>
      <protection locked="0"/>
    </xf>
    <xf numFmtId="37" fontId="15" fillId="0" borderId="1" xfId="1384" applyNumberFormat="1" applyFont="1" applyFill="1" applyBorder="1" applyAlignment="1" applyProtection="1">
      <alignment horizontal="right" vertical="center" wrapText="1"/>
      <protection locked="0"/>
    </xf>
    <xf numFmtId="214" fontId="15" fillId="0" borderId="1" xfId="1384" applyNumberFormat="1" applyFont="1" applyFill="1" applyBorder="1" applyAlignment="1" applyProtection="1">
      <alignment horizontal="right" vertical="center" wrapText="1"/>
      <protection locked="0"/>
    </xf>
    <xf numFmtId="3" fontId="19" fillId="42" borderId="1" xfId="697" applyNumberFormat="1" applyFont="1" applyFill="1" applyBorder="1" applyAlignment="1" applyProtection="1">
      <alignment horizontal="right" vertical="center" wrapText="1"/>
      <protection locked="0"/>
    </xf>
    <xf numFmtId="3" fontId="19" fillId="0" borderId="1" xfId="696" applyNumberFormat="1" applyFont="1" applyFill="1" applyBorder="1" applyAlignment="1">
      <alignment horizontal="center" vertical="center" wrapText="1"/>
    </xf>
    <xf numFmtId="214" fontId="15" fillId="0" borderId="48" xfId="1384" applyNumberFormat="1" applyFont="1" applyFill="1" applyBorder="1" applyAlignment="1" applyProtection="1">
      <alignment horizontal="right" vertical="center" wrapText="1"/>
      <protection locked="0"/>
    </xf>
    <xf numFmtId="214" fontId="15" fillId="0" borderId="0" xfId="1384" applyNumberFormat="1" applyFont="1" applyFill="1" applyBorder="1" applyAlignment="1" applyProtection="1">
      <alignment horizontal="right" vertical="center" wrapText="1"/>
      <protection locked="0"/>
    </xf>
    <xf numFmtId="3" fontId="19" fillId="41" borderId="1" xfId="777" applyNumberFormat="1" applyFont="1" applyFill="1" applyBorder="1" applyAlignment="1" applyProtection="1">
      <alignment horizontal="center" vertical="center" wrapText="1"/>
      <protection locked="0"/>
    </xf>
    <xf numFmtId="3" fontId="15" fillId="42" borderId="1" xfId="777" applyNumberFormat="1" applyFont="1" applyFill="1" applyBorder="1" applyAlignment="1">
      <alignment horizontal="center" vertical="center" wrapText="1"/>
    </xf>
    <xf numFmtId="3" fontId="15" fillId="0" borderId="1" xfId="777" applyNumberFormat="1" applyFont="1" applyFill="1" applyBorder="1" applyAlignment="1" applyProtection="1">
      <alignment horizontal="center" vertical="center" wrapText="1"/>
      <protection locked="0"/>
    </xf>
    <xf numFmtId="49" fontId="19" fillId="41" borderId="1" xfId="777" applyNumberFormat="1" applyFont="1" applyFill="1" applyBorder="1" applyAlignment="1" applyProtection="1">
      <alignment horizontal="center" vertical="center" wrapText="1"/>
      <protection locked="0"/>
    </xf>
    <xf numFmtId="3" fontId="19" fillId="41" borderId="1" xfId="777" applyNumberFormat="1" applyFont="1" applyFill="1" applyBorder="1" applyAlignment="1" applyProtection="1">
      <alignment horizontal="right" vertical="center" wrapText="1"/>
      <protection locked="0"/>
    </xf>
    <xf numFmtId="49" fontId="15" fillId="0" borderId="1" xfId="777" applyNumberFormat="1" applyFont="1" applyFill="1" applyBorder="1" applyAlignment="1" applyProtection="1">
      <alignment horizontal="center" vertical="center" wrapText="1"/>
      <protection locked="0"/>
    </xf>
    <xf numFmtId="3" fontId="15" fillId="42" borderId="1" xfId="0" applyNumberFormat="1" applyFont="1" applyFill="1" applyBorder="1" applyAlignment="1">
      <alignment horizontal="justify" vertical="center" wrapText="1"/>
    </xf>
    <xf numFmtId="3" fontId="15" fillId="0" borderId="1" xfId="777" applyNumberFormat="1" applyFont="1" applyFill="1" applyBorder="1" applyAlignment="1" applyProtection="1">
      <alignment horizontal="left" vertical="center" wrapText="1"/>
      <protection locked="0"/>
    </xf>
    <xf numFmtId="0" fontId="15" fillId="42" borderId="1" xfId="0" applyFont="1" applyFill="1" applyBorder="1" applyAlignment="1">
      <alignment horizontal="center" vertical="center" wrapText="1"/>
    </xf>
    <xf numFmtId="167" fontId="15" fillId="42" borderId="1" xfId="777" applyNumberFormat="1" applyFont="1" applyFill="1" applyBorder="1" applyAlignment="1" applyProtection="1">
      <alignment horizontal="right" vertical="center" wrapText="1"/>
      <protection locked="0"/>
    </xf>
    <xf numFmtId="3" fontId="15" fillId="42" borderId="1" xfId="777" applyNumberFormat="1" applyFont="1" applyFill="1" applyBorder="1" applyAlignment="1">
      <alignment horizontal="right" vertical="center" wrapText="1"/>
    </xf>
    <xf numFmtId="167" fontId="15" fillId="0" borderId="1" xfId="777" applyNumberFormat="1" applyFont="1" applyFill="1" applyBorder="1" applyAlignment="1" applyProtection="1">
      <alignment horizontal="right" vertical="center" wrapText="1"/>
      <protection locked="0"/>
    </xf>
    <xf numFmtId="0" fontId="15" fillId="42" borderId="1" xfId="1489" applyFont="1" applyFill="1" applyBorder="1" applyAlignment="1">
      <alignment horizontal="center" vertical="center" wrapText="1"/>
    </xf>
    <xf numFmtId="167" fontId="15" fillId="42" borderId="1" xfId="442" applyNumberFormat="1" applyFont="1" applyFill="1" applyBorder="1" applyAlignment="1">
      <alignment horizontal="center" vertical="center" wrapText="1"/>
    </xf>
    <xf numFmtId="3" fontId="15" fillId="42" borderId="16" xfId="777" applyNumberFormat="1" applyFont="1" applyFill="1" applyBorder="1" applyAlignment="1" applyProtection="1">
      <alignment horizontal="center" vertical="top" wrapText="1"/>
      <protection locked="0"/>
    </xf>
    <xf numFmtId="0" fontId="15" fillId="0" borderId="1" xfId="0" applyFont="1" applyBorder="1" applyAlignment="1">
      <alignment horizontal="justify" vertical="center" wrapText="1"/>
    </xf>
    <xf numFmtId="0" fontId="189" fillId="0" borderId="1" xfId="0" applyFont="1" applyBorder="1" applyAlignment="1">
      <alignment horizontal="center" vertical="center" wrapText="1"/>
    </xf>
    <xf numFmtId="3" fontId="15" fillId="42" borderId="1" xfId="696" applyNumberFormat="1" applyFont="1" applyFill="1" applyBorder="1" applyAlignment="1">
      <alignment horizontal="center" vertical="center" wrapText="1"/>
    </xf>
    <xf numFmtId="1" fontId="15" fillId="42" borderId="1" xfId="696" applyNumberFormat="1" applyFont="1" applyFill="1" applyBorder="1" applyAlignment="1">
      <alignment horizontal="center" vertical="center" wrapText="1"/>
    </xf>
    <xf numFmtId="166" fontId="15" fillId="42" borderId="1" xfId="50" applyNumberFormat="1" applyFont="1" applyFill="1" applyBorder="1" applyAlignment="1">
      <alignment horizontal="right" vertical="center"/>
    </xf>
    <xf numFmtId="3" fontId="15" fillId="42" borderId="1" xfId="698" applyNumberFormat="1" applyFont="1" applyFill="1" applyBorder="1" applyAlignment="1">
      <alignment vertical="center" wrapText="1"/>
    </xf>
    <xf numFmtId="253" fontId="15" fillId="42" borderId="1" xfId="442" applyNumberFormat="1" applyFont="1" applyFill="1" applyBorder="1" applyAlignment="1">
      <alignment horizontal="center" vertical="center" wrapText="1"/>
    </xf>
    <xf numFmtId="167" fontId="15" fillId="42" borderId="1" xfId="777" applyNumberFormat="1" applyFont="1" applyFill="1" applyBorder="1" applyAlignment="1" applyProtection="1">
      <alignment horizontal="center" vertical="center" wrapText="1"/>
      <protection locked="0"/>
    </xf>
    <xf numFmtId="0" fontId="15" fillId="42" borderId="1" xfId="777" applyFont="1" applyFill="1" applyBorder="1" applyAlignment="1">
      <alignment horizontal="center" vertical="center" wrapText="1"/>
    </xf>
    <xf numFmtId="1" fontId="15" fillId="42" borderId="1" xfId="697" applyNumberFormat="1" applyFont="1" applyFill="1" applyBorder="1" applyAlignment="1">
      <alignment horizontal="center" vertical="center" wrapText="1"/>
    </xf>
    <xf numFmtId="1" fontId="15" fillId="0" borderId="1" xfId="701" applyNumberFormat="1" applyFont="1" applyBorder="1" applyAlignment="1">
      <alignment horizontal="justify" vertical="center" wrapText="1"/>
    </xf>
    <xf numFmtId="166" fontId="15" fillId="42" borderId="1" xfId="702" applyNumberFormat="1" applyFont="1" applyFill="1" applyBorder="1" applyAlignment="1">
      <alignment horizontal="right" vertical="center" wrapText="1"/>
    </xf>
    <xf numFmtId="166" fontId="15" fillId="0" borderId="1" xfId="702" applyNumberFormat="1" applyFont="1" applyBorder="1" applyAlignment="1">
      <alignment horizontal="right" vertical="center" wrapText="1"/>
    </xf>
    <xf numFmtId="1" fontId="15" fillId="42" borderId="1" xfId="697" applyNumberFormat="1" applyFont="1" applyFill="1" applyBorder="1" applyAlignment="1">
      <alignment horizontal="justify" vertical="center" wrapText="1"/>
    </xf>
    <xf numFmtId="3" fontId="15" fillId="42" borderId="1" xfId="777" applyNumberFormat="1" applyFont="1" applyFill="1" applyBorder="1" applyAlignment="1">
      <alignment horizontal="left" vertical="center" wrapText="1"/>
    </xf>
    <xf numFmtId="0" fontId="19" fillId="0" borderId="1" xfId="0" applyFont="1" applyBorder="1" applyAlignment="1">
      <alignment horizontal="center" vertical="center" wrapText="1"/>
    </xf>
    <xf numFmtId="0" fontId="18" fillId="0" borderId="0" xfId="0" applyFont="1" applyAlignment="1">
      <alignment horizontal="center"/>
    </xf>
    <xf numFmtId="0" fontId="22" fillId="0" borderId="7" xfId="0" applyFont="1" applyBorder="1" applyAlignment="1">
      <alignment horizontal="center"/>
    </xf>
    <xf numFmtId="0" fontId="18" fillId="0" borderId="0" xfId="695" applyFont="1" applyAlignment="1">
      <alignment horizontal="center" vertical="center" wrapText="1"/>
    </xf>
    <xf numFmtId="0" fontId="22" fillId="0" borderId="7" xfId="695" applyFont="1" applyBorder="1" applyAlignment="1">
      <alignment horizontal="right"/>
    </xf>
    <xf numFmtId="49" fontId="19" fillId="0" borderId="1" xfId="698" applyNumberFormat="1" applyFont="1" applyBorder="1" applyAlignment="1">
      <alignment horizontal="center" vertical="center" wrapText="1"/>
    </xf>
    <xf numFmtId="49" fontId="19" fillId="0" borderId="34" xfId="698" applyNumberFormat="1" applyFont="1" applyBorder="1" applyAlignment="1">
      <alignment horizontal="center" vertical="center" wrapText="1"/>
    </xf>
    <xf numFmtId="49" fontId="19" fillId="0" borderId="14" xfId="698" applyNumberFormat="1" applyFont="1" applyBorder="1" applyAlignment="1">
      <alignment horizontal="center" vertical="center" wrapText="1"/>
    </xf>
    <xf numFmtId="49" fontId="19" fillId="0" borderId="11" xfId="698" applyNumberFormat="1" applyFont="1" applyBorder="1" applyAlignment="1">
      <alignment horizontal="center" vertical="center" wrapText="1"/>
    </xf>
    <xf numFmtId="0" fontId="19" fillId="0" borderId="31" xfId="204" applyFont="1" applyBorder="1" applyAlignment="1">
      <alignment horizontal="center" vertical="center" wrapText="1"/>
    </xf>
    <xf numFmtId="0" fontId="19" fillId="0" borderId="16" xfId="204" applyFont="1" applyBorder="1" applyAlignment="1">
      <alignment horizontal="center" vertical="center" wrapText="1"/>
    </xf>
    <xf numFmtId="0" fontId="19" fillId="0" borderId="43" xfId="204" applyFont="1" applyBorder="1" applyAlignment="1">
      <alignment horizontal="center" vertical="center" wrapText="1"/>
    </xf>
    <xf numFmtId="0" fontId="19" fillId="0" borderId="1" xfId="204" applyFont="1" applyBorder="1" applyAlignment="1">
      <alignment horizontal="center" vertical="center" wrapText="1"/>
    </xf>
    <xf numFmtId="0" fontId="19" fillId="0" borderId="42" xfId="698" applyFont="1" applyBorder="1" applyAlignment="1">
      <alignment horizontal="center" vertical="center" wrapText="1"/>
    </xf>
    <xf numFmtId="0" fontId="19" fillId="0" borderId="46" xfId="698" applyFont="1" applyBorder="1" applyAlignment="1">
      <alignment horizontal="center" vertical="center" wrapText="1"/>
    </xf>
    <xf numFmtId="0" fontId="19" fillId="0" borderId="44" xfId="698" applyFont="1" applyBorder="1" applyAlignment="1">
      <alignment horizontal="center" vertical="center" wrapText="1"/>
    </xf>
    <xf numFmtId="0" fontId="19" fillId="0" borderId="45" xfId="698" applyFont="1" applyBorder="1" applyAlignment="1">
      <alignment horizontal="center" vertical="center" wrapText="1"/>
    </xf>
    <xf numFmtId="0" fontId="19" fillId="0" borderId="12" xfId="695" applyFont="1" applyBorder="1" applyAlignment="1">
      <alignment horizontal="center" vertical="center"/>
    </xf>
    <xf numFmtId="0" fontId="19" fillId="0" borderId="0" xfId="695" applyFont="1" applyAlignment="1">
      <alignment horizontal="center" vertical="center"/>
    </xf>
    <xf numFmtId="0" fontId="19" fillId="0" borderId="1" xfId="698" applyFont="1" applyBorder="1" applyAlignment="1">
      <alignment horizontal="center" vertical="center" wrapText="1"/>
    </xf>
    <xf numFmtId="0" fontId="19" fillId="0" borderId="42" xfId="204" applyFont="1" applyBorder="1" applyAlignment="1">
      <alignment horizontal="center" vertical="center" wrapText="1"/>
    </xf>
    <xf numFmtId="0" fontId="19" fillId="0" borderId="46" xfId="204" applyFont="1" applyBorder="1" applyAlignment="1">
      <alignment horizontal="center" vertical="center" wrapText="1"/>
    </xf>
    <xf numFmtId="0" fontId="19" fillId="0" borderId="44" xfId="204" applyFont="1" applyBorder="1" applyAlignment="1">
      <alignment horizontal="center" vertical="center" wrapText="1"/>
    </xf>
    <xf numFmtId="0" fontId="19" fillId="0" borderId="45" xfId="204" applyFont="1" applyBorder="1" applyAlignment="1">
      <alignment horizontal="center" vertical="center" wrapText="1"/>
    </xf>
    <xf numFmtId="0" fontId="19" fillId="0" borderId="1" xfId="695" applyFont="1" applyBorder="1" applyAlignment="1">
      <alignment horizontal="center" vertical="center"/>
    </xf>
    <xf numFmtId="0" fontId="183" fillId="0" borderId="0" xfId="777" applyFont="1" applyFill="1" applyBorder="1" applyAlignment="1">
      <alignment horizontal="center" vertical="center" wrapText="1"/>
    </xf>
    <xf numFmtId="0" fontId="19" fillId="0" borderId="34" xfId="777" applyFont="1" applyFill="1" applyBorder="1" applyAlignment="1">
      <alignment horizontal="center" vertical="center" wrapText="1"/>
    </xf>
    <xf numFmtId="0" fontId="19" fillId="0" borderId="11" xfId="777" applyFont="1" applyFill="1" applyBorder="1" applyAlignment="1">
      <alignment horizontal="center" vertical="center" wrapText="1"/>
    </xf>
    <xf numFmtId="0" fontId="19" fillId="0" borderId="1" xfId="777" applyFont="1" applyFill="1" applyBorder="1" applyAlignment="1">
      <alignment horizontal="center" vertical="center" wrapText="1"/>
    </xf>
    <xf numFmtId="49" fontId="19" fillId="0" borderId="34" xfId="777" applyNumberFormat="1" applyFont="1" applyFill="1" applyBorder="1" applyAlignment="1">
      <alignment horizontal="center" vertical="center" wrapText="1"/>
    </xf>
    <xf numFmtId="49" fontId="19" fillId="0" borderId="11" xfId="777" applyNumberFormat="1" applyFont="1" applyFill="1" applyBorder="1" applyAlignment="1">
      <alignment horizontal="center" vertical="center" wrapText="1"/>
    </xf>
    <xf numFmtId="0" fontId="22" fillId="0" borderId="7" xfId="777" applyFont="1" applyFill="1" applyBorder="1" applyAlignment="1">
      <alignment horizontal="center" vertical="center" wrapText="1"/>
    </xf>
    <xf numFmtId="0" fontId="186" fillId="0" borderId="0" xfId="777" applyFont="1" applyFill="1" applyBorder="1" applyAlignment="1">
      <alignment horizontal="center" vertical="center" wrapText="1"/>
    </xf>
    <xf numFmtId="0" fontId="190" fillId="0" borderId="0" xfId="777" applyFont="1" applyFill="1" applyBorder="1" applyAlignment="1" applyProtection="1">
      <alignment horizontal="center" vertical="center" wrapText="1"/>
      <protection locked="0"/>
    </xf>
    <xf numFmtId="0" fontId="191" fillId="0" borderId="7" xfId="777" applyFont="1" applyFill="1" applyBorder="1" applyAlignment="1">
      <alignment horizontal="center" vertical="center" wrapText="1"/>
    </xf>
    <xf numFmtId="0" fontId="19" fillId="42" borderId="34" xfId="777" applyFont="1" applyFill="1" applyBorder="1" applyAlignment="1" applyProtection="1">
      <alignment horizontal="center" vertical="center" wrapText="1"/>
      <protection locked="0"/>
    </xf>
    <xf numFmtId="0" fontId="19" fillId="42" borderId="14" xfId="777" applyFont="1" applyFill="1" applyBorder="1" applyAlignment="1" applyProtection="1">
      <alignment horizontal="center" vertical="center" wrapText="1"/>
      <protection locked="0"/>
    </xf>
    <xf numFmtId="0" fontId="19" fillId="42" borderId="11" xfId="777" applyFont="1" applyFill="1" applyBorder="1" applyAlignment="1" applyProtection="1">
      <alignment horizontal="center" vertical="center" wrapText="1"/>
      <protection locked="0"/>
    </xf>
    <xf numFmtId="49" fontId="19" fillId="0" borderId="34" xfId="777" applyNumberFormat="1" applyFont="1" applyFill="1" applyBorder="1" applyAlignment="1" applyProtection="1">
      <alignment horizontal="center" vertical="center" wrapText="1"/>
      <protection locked="0"/>
    </xf>
    <xf numFmtId="49" fontId="19" fillId="0" borderId="14" xfId="777" applyNumberFormat="1" applyFont="1" applyFill="1" applyBorder="1" applyAlignment="1" applyProtection="1">
      <alignment horizontal="center" vertical="center" wrapText="1"/>
      <protection locked="0"/>
    </xf>
    <xf numFmtId="49" fontId="19" fillId="0" borderId="11" xfId="777" applyNumberFormat="1" applyFont="1" applyFill="1" applyBorder="1" applyAlignment="1" applyProtection="1">
      <alignment horizontal="center" vertical="center" wrapText="1"/>
      <protection locked="0"/>
    </xf>
    <xf numFmtId="0" fontId="19" fillId="42" borderId="1" xfId="777" quotePrefix="1" applyFont="1" applyFill="1" applyBorder="1" applyAlignment="1" applyProtection="1">
      <alignment horizontal="center" vertical="center" wrapText="1"/>
      <protection locked="0"/>
    </xf>
    <xf numFmtId="0" fontId="19" fillId="42" borderId="1" xfId="777" applyFont="1" applyFill="1" applyBorder="1" applyAlignment="1" applyProtection="1">
      <alignment horizontal="center" vertical="center" wrapText="1"/>
      <protection locked="0"/>
    </xf>
    <xf numFmtId="0" fontId="19" fillId="0" borderId="34" xfId="777" applyFont="1" applyFill="1" applyBorder="1" applyAlignment="1" applyProtection="1">
      <alignment horizontal="center" vertical="center" wrapText="1"/>
      <protection locked="0"/>
    </xf>
    <xf numFmtId="0" fontId="19" fillId="0" borderId="14" xfId="777" applyFont="1" applyFill="1" applyBorder="1" applyAlignment="1" applyProtection="1">
      <alignment horizontal="center" vertical="center" wrapText="1"/>
      <protection locked="0"/>
    </xf>
    <xf numFmtId="0" fontId="19" fillId="0" borderId="11" xfId="777" applyFont="1" applyFill="1" applyBorder="1" applyAlignment="1" applyProtection="1">
      <alignment horizontal="center" vertical="center" wrapText="1"/>
      <protection locked="0"/>
    </xf>
    <xf numFmtId="0" fontId="19" fillId="0" borderId="1" xfId="777" applyFont="1" applyFill="1" applyBorder="1" applyAlignment="1" applyProtection="1">
      <alignment horizontal="center" vertical="center" wrapText="1"/>
      <protection locked="0"/>
    </xf>
    <xf numFmtId="0" fontId="192" fillId="0" borderId="0" xfId="777" applyFont="1" applyFill="1" applyBorder="1" applyAlignment="1" applyProtection="1">
      <alignment horizontal="center" vertical="center" wrapText="1"/>
      <protection locked="0"/>
    </xf>
  </cellXfs>
  <cellStyles count="1500">
    <cellStyle name="_x0001_" xfId="1"/>
    <cellStyle name="          _x000d__x000a_shell=progman.exe_x000d__x000a_m" xfId="2"/>
    <cellStyle name="_x000d__x000a_JournalTemplate=C:\COMFO\CTALK\JOURSTD.TPL_x000d__x000a_LbStateAddress=3 3 0 251 1 89 2 311_x000d__x000a_LbStateJou" xfId="3"/>
    <cellStyle name="#,##0" xfId="4"/>
    <cellStyle name="%" xfId="5"/>
    <cellStyle name="." xfId="6"/>
    <cellStyle name=".d©y" xfId="7"/>
    <cellStyle name=".d©y 2" xfId="1397"/>
    <cellStyle name="??" xfId="8"/>
    <cellStyle name="?? [0.00]_ Att. 1- Cover" xfId="9"/>
    <cellStyle name="?? [0]" xfId="10"/>
    <cellStyle name="?_x001d_??%U©÷u&amp;H©÷9_x0008_? s_x000a__x0007__x0001__x0001_" xfId="1490"/>
    <cellStyle name="?_x001d_??%U©÷u&amp;H©÷9_x0008_?_x0009_s_x000a__x0007__x0001__x0001_" xfId="11"/>
    <cellStyle name="???? [0.00]_      " xfId="12"/>
    <cellStyle name="??????" xfId="13"/>
    <cellStyle name="????_      " xfId="14"/>
    <cellStyle name="???[0]_?? DI" xfId="15"/>
    <cellStyle name="???_?? DI" xfId="16"/>
    <cellStyle name="??[0]_BRE" xfId="17"/>
    <cellStyle name="??_      " xfId="18"/>
    <cellStyle name="??A? [0]_laroux_1_¢¬???¢â? " xfId="19"/>
    <cellStyle name="??A?_laroux_1_¢¬???¢â? " xfId="20"/>
    <cellStyle name="?¡±¢¥?_?¨ù??¢´¢¥_¢¬???¢â? " xfId="21"/>
    <cellStyle name="?ðÇ%U?&amp;H?_x0008_?s_x000a__x0007__x0001__x0001_" xfId="22"/>
    <cellStyle name="[0]_Chi phÝ kh¸c_V" xfId="23"/>
    <cellStyle name="_1 TONG HOP - CA NA" xfId="24"/>
    <cellStyle name="_Bang Chi tieu (2)" xfId="25"/>
    <cellStyle name="_BAO GIA NGAY 24-10-08 (co dam)" xfId="26"/>
    <cellStyle name="_Biểu số 7" xfId="27"/>
    <cellStyle name="_Book1" xfId="28"/>
    <cellStyle name="_Book1 2" xfId="1398"/>
    <cellStyle name="_Book1_Kh ql62 (2010) 11-09" xfId="29"/>
    <cellStyle name="_Book1_PB1 -  Hop truc tinh uy" xfId="30"/>
    <cellStyle name="_Book1_PB1 -  Hop truc tinh uy 2" xfId="1399"/>
    <cellStyle name="_Book1_Phu luc so 2 - NSTW  - Phuong an tinh toan theo huong dan cua Bo (khong bao gom bat thuong)" xfId="31"/>
    <cellStyle name="_Book1_Phu luc so 2 - NSTW  - Phuong an tinh toan theo huong dan cua Bo (khong bao gom bat thuong) 2" xfId="1400"/>
    <cellStyle name="_Book1_PL 3 - Hop truc tinh uy" xfId="32"/>
    <cellStyle name="_Book1_PL 3 - Hop truc tinh uy 2" xfId="1401"/>
    <cellStyle name="_Book1_PL4 - Hop truc tinh uy" xfId="33"/>
    <cellStyle name="_Book1_PL4 - Hop truc tinh uy 2" xfId="1402"/>
    <cellStyle name="_C.cong+B.luong-Sanluong" xfId="34"/>
    <cellStyle name="_Chitiet" xfId="35"/>
    <cellStyle name="_DK 2012" xfId="36"/>
    <cellStyle name="_DK 2012 2" xfId="1403"/>
    <cellStyle name="_DO-D1500-KHONG CO TRONG DT" xfId="37"/>
    <cellStyle name="_Du kien ke hoach DTPT nam 2016 - Phuong an 1156" xfId="38"/>
    <cellStyle name="_Du kien ke hoach DTPT nam 2016 - Phuong an 1156 2" xfId="1404"/>
    <cellStyle name="_Duyet TK thay đôi" xfId="39"/>
    <cellStyle name="_Duyet TK thay đôi 2" xfId="1405"/>
    <cellStyle name="_Duyet TK thay đôi_PB1 -  Hop truc tinh uy" xfId="40"/>
    <cellStyle name="_Duyet TK thay đôi_PB1 -  Hop truc tinh uy 2" xfId="1406"/>
    <cellStyle name="_Duyet TK thay đôi_Phu luc so 2 - NSTW  - Phuong an tinh toan theo huong dan cua Bo (khong bao gom bat thuong)" xfId="41"/>
    <cellStyle name="_Duyet TK thay đôi_Phu luc so 2 - NSTW  - Phuong an tinh toan theo huong dan cua Bo (khong bao gom bat thuong) 2" xfId="1407"/>
    <cellStyle name="_Duyet TK thay đôi_PL 3 - Hop truc tinh uy" xfId="42"/>
    <cellStyle name="_Duyet TK thay đôi_PL 3 - Hop truc tinh uy 2" xfId="1408"/>
    <cellStyle name="_Duyet TK thay đôi_PL4 - Hop truc tinh uy" xfId="43"/>
    <cellStyle name="_Duyet TK thay đôi_PL4 - Hop truc tinh uy 2" xfId="1409"/>
    <cellStyle name="_GOITHAUSO2" xfId="44"/>
    <cellStyle name="_GOITHAUSO3" xfId="45"/>
    <cellStyle name="_GOITHAUSO4" xfId="46"/>
    <cellStyle name="_HaHoa_TDT_DienCSang" xfId="47"/>
    <cellStyle name="_HaHoa19-5-07" xfId="48"/>
    <cellStyle name="_Ke hoach von can doi ngan sach tinh (BC TV ngay 16.10.2015)" xfId="49"/>
    <cellStyle name="_Ke hoach von can doi ngan sach tinh (BC TV ngay 16.10.2015) 2" xfId="50"/>
    <cellStyle name="_KH 2016-2020 (NST Tinh phe duyet)" xfId="1344"/>
    <cellStyle name="_Kh ql62 (2010) 11-09" xfId="51"/>
    <cellStyle name="_KT (2)" xfId="52"/>
    <cellStyle name="_KT (2)_1" xfId="53"/>
    <cellStyle name="_KT (2)_2" xfId="54"/>
    <cellStyle name="_KT (2)_2_TG-TH" xfId="55"/>
    <cellStyle name="_KT (2)_2_TG-TH_BANG TONG HOP TINH HINH THANH QUYET TOAN (MOI I)" xfId="56"/>
    <cellStyle name="_KT (2)_2_TG-TH_BAO GIA NGAY 24-10-08 (co dam)" xfId="57"/>
    <cellStyle name="_KT (2)_2_TG-TH_Book1" xfId="58"/>
    <cellStyle name="_KT (2)_2_TG-TH_Book1_1" xfId="59"/>
    <cellStyle name="_KT (2)_2_TG-TH_CAU Khanh Nam(Thi Cong)" xfId="60"/>
    <cellStyle name="_KT (2)_2_TG-TH_DU TRU VAT TU" xfId="61"/>
    <cellStyle name="_KT (2)_2_TG-TH_ÿÿÿÿÿ" xfId="62"/>
    <cellStyle name="_KT (2)_3" xfId="63"/>
    <cellStyle name="_KT (2)_3_TG-TH" xfId="64"/>
    <cellStyle name="_KT (2)_3_TG-TH_PERSONAL" xfId="65"/>
    <cellStyle name="_KT (2)_3_TG-TH_PERSONAL_Book1" xfId="66"/>
    <cellStyle name="_KT (2)_3_TG-TH_PERSONAL_Tong hop KHCB 2001" xfId="67"/>
    <cellStyle name="_KT (2)_4" xfId="68"/>
    <cellStyle name="_KT (2)_4_BANG TONG HOP TINH HINH THANH QUYET TOAN (MOI I)" xfId="69"/>
    <cellStyle name="_KT (2)_4_BAO GIA NGAY 24-10-08 (co dam)" xfId="70"/>
    <cellStyle name="_KT (2)_4_Book1" xfId="71"/>
    <cellStyle name="_KT (2)_4_Book1_1" xfId="72"/>
    <cellStyle name="_KT (2)_4_CAU Khanh Nam(Thi Cong)" xfId="73"/>
    <cellStyle name="_KT (2)_4_DU TRU VAT TU" xfId="74"/>
    <cellStyle name="_KT (2)_4_TG-TH" xfId="75"/>
    <cellStyle name="_KT (2)_4_ÿÿÿÿÿ" xfId="76"/>
    <cellStyle name="_KT (2)_5" xfId="77"/>
    <cellStyle name="_KT (2)_5_BANG TONG HOP TINH HINH THANH QUYET TOAN (MOI I)" xfId="78"/>
    <cellStyle name="_KT (2)_5_BAO GIA NGAY 24-10-08 (co dam)" xfId="79"/>
    <cellStyle name="_KT (2)_5_Book1" xfId="80"/>
    <cellStyle name="_KT (2)_5_Book1_1" xfId="81"/>
    <cellStyle name="_KT (2)_5_CAU Khanh Nam(Thi Cong)" xfId="82"/>
    <cellStyle name="_KT (2)_5_DU TRU VAT TU" xfId="83"/>
    <cellStyle name="_KT (2)_5_ÿÿÿÿÿ" xfId="84"/>
    <cellStyle name="_KT (2)_PERSONAL" xfId="85"/>
    <cellStyle name="_KT (2)_PERSONAL_Book1" xfId="86"/>
    <cellStyle name="_KT (2)_PERSONAL_Tong hop KHCB 2001" xfId="87"/>
    <cellStyle name="_KT (2)_TG-TH" xfId="88"/>
    <cellStyle name="_KT_TG" xfId="89"/>
    <cellStyle name="_KT_TG_1" xfId="90"/>
    <cellStyle name="_KT_TG_1_BANG TONG HOP TINH HINH THANH QUYET TOAN (MOI I)" xfId="91"/>
    <cellStyle name="_KT_TG_1_BAO GIA NGAY 24-10-08 (co dam)" xfId="92"/>
    <cellStyle name="_KT_TG_1_Book1" xfId="93"/>
    <cellStyle name="_KT_TG_1_Book1_1" xfId="94"/>
    <cellStyle name="_KT_TG_1_CAU Khanh Nam(Thi Cong)" xfId="95"/>
    <cellStyle name="_KT_TG_1_DU TRU VAT TU" xfId="96"/>
    <cellStyle name="_KT_TG_1_ÿÿÿÿÿ" xfId="97"/>
    <cellStyle name="_KT_TG_2" xfId="98"/>
    <cellStyle name="_KT_TG_2_BANG TONG HOP TINH HINH THANH QUYET TOAN (MOI I)" xfId="99"/>
    <cellStyle name="_KT_TG_2_BAO GIA NGAY 24-10-08 (co dam)" xfId="100"/>
    <cellStyle name="_KT_TG_2_Book1" xfId="101"/>
    <cellStyle name="_KT_TG_2_Book1_1" xfId="102"/>
    <cellStyle name="_KT_TG_2_CAU Khanh Nam(Thi Cong)" xfId="103"/>
    <cellStyle name="_KT_TG_2_DU TRU VAT TU" xfId="104"/>
    <cellStyle name="_KT_TG_2_ÿÿÿÿÿ" xfId="105"/>
    <cellStyle name="_KT_TG_3" xfId="106"/>
    <cellStyle name="_KT_TG_4" xfId="107"/>
    <cellStyle name="_MauThanTKKT-goi7-DonGia2143(vl t7)" xfId="108"/>
    <cellStyle name="_MauThanTKKT-goi7-DonGia2143(vl t7) 2" xfId="1410"/>
    <cellStyle name="_MauThanTKKT-goi7-DonGia2143(vl t7)_PB1 -  Hop truc tinh uy" xfId="109"/>
    <cellStyle name="_MauThanTKKT-goi7-DonGia2143(vl t7)_PB1 -  Hop truc tinh uy 2" xfId="1411"/>
    <cellStyle name="_MauThanTKKT-goi7-DonGia2143(vl t7)_Phu luc so 2 - NSTW  - Phuong an tinh toan theo huong dan cua Bo (khong bao gom bat thuong)" xfId="110"/>
    <cellStyle name="_MauThanTKKT-goi7-DonGia2143(vl t7)_Phu luc so 2 - NSTW  - Phuong an tinh toan theo huong dan cua Bo (khong bao gom bat thuong) 2" xfId="1412"/>
    <cellStyle name="_MauThanTKKT-goi7-DonGia2143(vl t7)_PL 3 - Hop truc tinh uy" xfId="111"/>
    <cellStyle name="_MauThanTKKT-goi7-DonGia2143(vl t7)_PL 3 - Hop truc tinh uy 2" xfId="1413"/>
    <cellStyle name="_MauThanTKKT-goi7-DonGia2143(vl t7)_PL4 - Hop truc tinh uy" xfId="112"/>
    <cellStyle name="_MauThanTKKT-goi7-DonGia2143(vl t7)_PL4 - Hop truc tinh uy 2" xfId="1414"/>
    <cellStyle name="_NC" xfId="113"/>
    <cellStyle name="_Nhu cau von ung truoc 2011 Tha h Hoa + Nge An gui TW" xfId="114"/>
    <cellStyle name="_Nhu cau von ung truoc 2011 Tha h Hoa + Nge An gui TW 2" xfId="1415"/>
    <cellStyle name="_Nhu cau von ung truoc 2011 Tha h Hoa + Nge An gui TW_PB1 -  Hop truc tinh uy" xfId="115"/>
    <cellStyle name="_Nhu cau von ung truoc 2011 Tha h Hoa + Nge An gui TW_PB1 -  Hop truc tinh uy 2" xfId="1416"/>
    <cellStyle name="_Nhu cau von ung truoc 2011 Tha h Hoa + Nge An gui TW_Phu luc so 2 - NSTW  - Phuong an tinh toan theo huong dan cua Bo (khong bao gom bat thuong)" xfId="116"/>
    <cellStyle name="_Nhu cau von ung truoc 2011 Tha h Hoa + Nge An gui TW_Phu luc so 2 - NSTW  - Phuong an tinh toan theo huong dan cua Bo (khong bao gom bat thuong) 2" xfId="1417"/>
    <cellStyle name="_Nhu cau von ung truoc 2011 Tha h Hoa + Nge An gui TW_PL 3 - Hop truc tinh uy" xfId="117"/>
    <cellStyle name="_Nhu cau von ung truoc 2011 Tha h Hoa + Nge An gui TW_PL 3 - Hop truc tinh uy 2" xfId="1418"/>
    <cellStyle name="_Nhu cau von ung truoc 2011 Tha h Hoa + Nge An gui TW_PL4 - Hop truc tinh uy" xfId="118"/>
    <cellStyle name="_Nhu cau von ung truoc 2011 Tha h Hoa + Nge An gui TW_PL4 - Hop truc tinh uy 2" xfId="1419"/>
    <cellStyle name="_PB1 -  Hop truc tinh uy" xfId="119"/>
    <cellStyle name="_PERSONAL" xfId="120"/>
    <cellStyle name="_PERSONAL_Book1" xfId="121"/>
    <cellStyle name="_PERSONAL_Tong hop KHCB 2001" xfId="122"/>
    <cellStyle name="_Phu luc so 2 - NSTW " xfId="123"/>
    <cellStyle name="_Phu luc so 2 - NSTW  - Phuong an tinh toan theo huong dan cua Bo (khong bao gom bat thuong)" xfId="124"/>
    <cellStyle name="_PL 3 - Hop truc tinh uy" xfId="125"/>
    <cellStyle name="_PL4 - Hop truc tinh uy" xfId="126"/>
    <cellStyle name="_Q TOAN  SCTX QL.62 QUI I ( oanh)" xfId="127"/>
    <cellStyle name="_Q TOAN  SCTX QL.62 QUI II ( oanh)" xfId="128"/>
    <cellStyle name="_QT SCTXQL62_QT1 (Cty QL)" xfId="129"/>
    <cellStyle name="_Sheet1" xfId="130"/>
    <cellStyle name="_Sheet2" xfId="131"/>
    <cellStyle name="_TG-TH" xfId="132"/>
    <cellStyle name="_TG-TH_1" xfId="133"/>
    <cellStyle name="_TG-TH_1_BANG TONG HOP TINH HINH THANH QUYET TOAN (MOI I)" xfId="134"/>
    <cellStyle name="_TG-TH_1_BAO GIA NGAY 24-10-08 (co dam)" xfId="135"/>
    <cellStyle name="_TG-TH_1_Book1" xfId="136"/>
    <cellStyle name="_TG-TH_1_Book1_1" xfId="137"/>
    <cellStyle name="_TG-TH_1_CAU Khanh Nam(Thi Cong)" xfId="138"/>
    <cellStyle name="_TG-TH_1_DU TRU VAT TU" xfId="139"/>
    <cellStyle name="_TG-TH_1_ÿÿÿÿÿ" xfId="140"/>
    <cellStyle name="_TG-TH_2" xfId="141"/>
    <cellStyle name="_TG-TH_2_BANG TONG HOP TINH HINH THANH QUYET TOAN (MOI I)" xfId="142"/>
    <cellStyle name="_TG-TH_2_BAO GIA NGAY 24-10-08 (co dam)" xfId="143"/>
    <cellStyle name="_TG-TH_2_Book1" xfId="144"/>
    <cellStyle name="_TG-TH_2_Book1_1" xfId="145"/>
    <cellStyle name="_TG-TH_2_CAU Khanh Nam(Thi Cong)" xfId="146"/>
    <cellStyle name="_TG-TH_2_DU TRU VAT TU" xfId="147"/>
    <cellStyle name="_TG-TH_2_ÿÿÿÿÿ" xfId="148"/>
    <cellStyle name="_TG-TH_3" xfId="149"/>
    <cellStyle name="_TG-TH_4" xfId="150"/>
    <cellStyle name="_Tinh hinh thuc hien cac du an ung truoc von TPCP" xfId="151"/>
    <cellStyle name="_Tinh hinh thuc hien cac du an ung truoc von TPCP 2" xfId="1420"/>
    <cellStyle name="_Tinh hinh thuc hien cac du an ung truoc von TPCP_PB1 -  Hop truc tinh uy" xfId="152"/>
    <cellStyle name="_Tinh hinh thuc hien cac du an ung truoc von TPCP_PB1 -  Hop truc tinh uy 2" xfId="1421"/>
    <cellStyle name="_Tinh hinh thuc hien cac du an ung truoc von TPCP_Phu luc so 2 - NSTW  - Phuong an tinh toan theo huong dan cua Bo (khong bao gom bat thuong)" xfId="153"/>
    <cellStyle name="_Tinh hinh thuc hien cac du an ung truoc von TPCP_Phu luc so 2 - NSTW  - Phuong an tinh toan theo huong dan cua Bo (khong bao gom bat thuong) 2" xfId="1422"/>
    <cellStyle name="_Tinh hinh thuc hien cac du an ung truoc von TPCP_PL 3 - Hop truc tinh uy" xfId="154"/>
    <cellStyle name="_Tinh hinh thuc hien cac du an ung truoc von TPCP_PL 3 - Hop truc tinh uy 2" xfId="1423"/>
    <cellStyle name="_Tinh hinh thuc hien cac du an ung truoc von TPCP_PL4 - Hop truc tinh uy" xfId="155"/>
    <cellStyle name="_Tinh hinh thuc hien cac du an ung truoc von TPCP_PL4 - Hop truc tinh uy 2" xfId="1424"/>
    <cellStyle name="_Tong dutoan PP LAHAI" xfId="156"/>
    <cellStyle name="_Tong hop nhu cau von den 30.9.2011 (Bieu tong hop)" xfId="157"/>
    <cellStyle name="_Tong hop nhu cau von den 30.9.2011 (Bieu tong hop) 2" xfId="1425"/>
    <cellStyle name="_TPCP GT-24-5-Mien Nui" xfId="158"/>
    <cellStyle name="_TPCP GT-24-5-Mien Nui 2" xfId="1426"/>
    <cellStyle name="_TPCP GT-24-5-Mien Nui_PB1 -  Hop truc tinh uy" xfId="159"/>
    <cellStyle name="_TPCP GT-24-5-Mien Nui_PB1 -  Hop truc tinh uy 2" xfId="1427"/>
    <cellStyle name="_TPCP GT-24-5-Mien Nui_Phu luc so 2 - NSTW  - Phuong an tinh toan theo huong dan cua Bo (khong bao gom bat thuong)" xfId="160"/>
    <cellStyle name="_TPCP GT-24-5-Mien Nui_Phu luc so 2 - NSTW  - Phuong an tinh toan theo huong dan cua Bo (khong bao gom bat thuong) 2" xfId="1428"/>
    <cellStyle name="_TPCP GT-24-5-Mien Nui_PL 3 - Hop truc tinh uy" xfId="161"/>
    <cellStyle name="_TPCP GT-24-5-Mien Nui_PL 3 - Hop truc tinh uy 2" xfId="1429"/>
    <cellStyle name="_TPCP GT-24-5-Mien Nui_PL4 - Hop truc tinh uy" xfId="162"/>
    <cellStyle name="_TPCP GT-24-5-Mien Nui_PL4 - Hop truc tinh uy 2" xfId="1430"/>
    <cellStyle name="_ung truoc 2011 NSTW Thanh Hoa + Nge An gui Thu 12-5" xfId="163"/>
    <cellStyle name="_ung truoc 2011 NSTW Thanh Hoa + Nge An gui Thu 12-5 2" xfId="1431"/>
    <cellStyle name="_ung truoc 2011 NSTW Thanh Hoa + Nge An gui Thu 12-5_PB1 -  Hop truc tinh uy" xfId="164"/>
    <cellStyle name="_ung truoc 2011 NSTW Thanh Hoa + Nge An gui Thu 12-5_PB1 -  Hop truc tinh uy 2" xfId="1432"/>
    <cellStyle name="_ung truoc 2011 NSTW Thanh Hoa + Nge An gui Thu 12-5_Phu luc so 2 - NSTW  - Phuong an tinh toan theo huong dan cua Bo (khong bao gom bat thuong)" xfId="165"/>
    <cellStyle name="_ung truoc 2011 NSTW Thanh Hoa + Nge An gui Thu 12-5_Phu luc so 2 - NSTW  - Phuong an tinh toan theo huong dan cua Bo (khong bao gom bat thuong) 2" xfId="1433"/>
    <cellStyle name="_ung truoc 2011 NSTW Thanh Hoa + Nge An gui Thu 12-5_PL 3 - Hop truc tinh uy" xfId="166"/>
    <cellStyle name="_ung truoc 2011 NSTW Thanh Hoa + Nge An gui Thu 12-5_PL 3 - Hop truc tinh uy 2" xfId="1434"/>
    <cellStyle name="_ung truoc 2011 NSTW Thanh Hoa + Nge An gui Thu 12-5_PL4 - Hop truc tinh uy" xfId="167"/>
    <cellStyle name="_ung truoc 2011 NSTW Thanh Hoa + Nge An gui Thu 12-5_PL4 - Hop truc tinh uy 2" xfId="1435"/>
    <cellStyle name="_ung truoc cua long an (6-5-2010)" xfId="168"/>
    <cellStyle name="_Ung von nam 2011 vung TNB - Doan Cong tac (12-5-2010)" xfId="169"/>
    <cellStyle name="_Ung von nam 2011 vung TNB - Doan Cong tac (12-5-2010)_Chitiet" xfId="170"/>
    <cellStyle name="_Ung von nam 2011 vung TNB - Doan Cong tac (12-5-2010)_Cong trinh co y kien LD_Dang_NN_2011-Tay nguyen-9-10" xfId="171"/>
    <cellStyle name="_Ung von nam 2011 vung TNB - Doan Cong tac (12-5-2010)_Cong trinh co y kien LD_Dang_NN_2011-Tay nguyen-9-10_PB1 -  Hop truc tinh uy" xfId="172"/>
    <cellStyle name="_Ung von nam 2011 vung TNB - Doan Cong tac (12-5-2010)_Cong trinh co y kien LD_Dang_NN_2011-Tay nguyen-9-10_Phu luc so 2 - NSTW  - Phuong an tinh toan theo huong dan cua Bo (khong bao gom bat thuong)" xfId="173"/>
    <cellStyle name="_Ung von nam 2011 vung TNB - Doan Cong tac (12-5-2010)_Cong trinh co y kien LD_Dang_NN_2011-Tay nguyen-9-10_PL 3 - Hop truc tinh uy" xfId="174"/>
    <cellStyle name="_Ung von nam 2011 vung TNB - Doan Cong tac (12-5-2010)_Cong trinh co y kien LD_Dang_NN_2011-Tay nguyen-9-10_PL4 - Hop truc tinh uy" xfId="175"/>
    <cellStyle name="_Ung von nam 2011 vung TNB - Doan Cong tac (12-5-2010)_PB1 -  Hop truc tinh uy" xfId="176"/>
    <cellStyle name="_Ung von nam 2011 vung TNB - Doan Cong tac (12-5-2010)_Phu luc so 2 - NSTW  - Phuong an tinh toan theo huong dan cua Bo (khong bao gom bat thuong)" xfId="177"/>
    <cellStyle name="_Ung von nam 2011 vung TNB - Doan Cong tac (12-5-2010)_PL 3 - Hop truc tinh uy" xfId="178"/>
    <cellStyle name="_Ung von nam 2011 vung TNB - Doan Cong tac (12-5-2010)_PL4 - Hop truc tinh uy" xfId="179"/>
    <cellStyle name="_Ung von nam 2011 vung TNB - Doan Cong tac (12-5-2010)_TN - Ho tro khac 2011" xfId="180"/>
    <cellStyle name="_Ung von nam 2011 vung TNB - Doan Cong tac (12-5-2010)_TN - Ho tro khac 2011_PB1 -  Hop truc tinh uy" xfId="181"/>
    <cellStyle name="_Ung von nam 2011 vung TNB - Doan Cong tac (12-5-2010)_TN - Ho tro khac 2011_Phu luc so 2 - NSTW  - Phuong an tinh toan theo huong dan cua Bo (khong bao gom bat thuong)" xfId="182"/>
    <cellStyle name="_Ung von nam 2011 vung TNB - Doan Cong tac (12-5-2010)_TN - Ho tro khac 2011_PL 3 - Hop truc tinh uy" xfId="183"/>
    <cellStyle name="_Ung von nam 2011 vung TNB - Doan Cong tac (12-5-2010)_TN - Ho tro khac 2011_PL4 - Hop truc tinh uy" xfId="184"/>
    <cellStyle name="_Ung von nam 2011 vung TNB - Doan Cong tac (12-5-2010)_TW" xfId="185"/>
    <cellStyle name="_Ung von nam 2011 vung TNB - Doan Cong tac (12-5-2010)_TW_Phu luc TH 2014 - 2015 - BC Bo Ke hoach va Dau tu - PA moi" xfId="186"/>
    <cellStyle name="_ÿÿÿÿÿ" xfId="187"/>
    <cellStyle name="_ÿÿÿÿÿ 2" xfId="1436"/>
    <cellStyle name="_ÿÿÿÿÿ_Kh ql62 (2010) 11-09" xfId="188"/>
    <cellStyle name="_ÿÿÿÿÿ_PB1 -  Hop truc tinh uy" xfId="189"/>
    <cellStyle name="_ÿÿÿÿÿ_PB1 -  Hop truc tinh uy 2" xfId="1437"/>
    <cellStyle name="_ÿÿÿÿÿ_Phu luc so 2 - NSTW  - Phuong an tinh toan theo huong dan cua Bo (khong bao gom bat thuong)" xfId="190"/>
    <cellStyle name="_ÿÿÿÿÿ_Phu luc so 2 - NSTW  - Phuong an tinh toan theo huong dan cua Bo (khong bao gom bat thuong) 2" xfId="1438"/>
    <cellStyle name="_ÿÿÿÿÿ_PL 3 - Hop truc tinh uy" xfId="191"/>
    <cellStyle name="_ÿÿÿÿÿ_PL 3 - Hop truc tinh uy 2" xfId="1439"/>
    <cellStyle name="_ÿÿÿÿÿ_PL4 - Hop truc tinh uy" xfId="192"/>
    <cellStyle name="_ÿÿÿÿÿ_PL4 - Hop truc tinh uy 2" xfId="1440"/>
    <cellStyle name="~1" xfId="193"/>
    <cellStyle name="’Ê‰Ý [0.00]_laroux" xfId="194"/>
    <cellStyle name="’Ê‰Ý_laroux" xfId="195"/>
    <cellStyle name="•W?_Format" xfId="196"/>
    <cellStyle name="•W€_’·Šú‰p•¶" xfId="197"/>
    <cellStyle name="•W_¯–ì" xfId="198"/>
    <cellStyle name="W_MARINE" xfId="199"/>
    <cellStyle name="0" xfId="200"/>
    <cellStyle name="0,0_x000d__x000a_NA_x000d__x000a_" xfId="201"/>
    <cellStyle name="0,0_x000d__x000a_NA_x000d__x000a_ 2" xfId="202"/>
    <cellStyle name="0,0_x000d__x000a_NA_x000d__x000a_ 3" xfId="1345"/>
    <cellStyle name="0,0_x000d__x000a_NA_x000d__x000a_ 4" xfId="1342"/>
    <cellStyle name="0,0_x000d__x000a_NA_x000d__x000a_ 5" xfId="1441"/>
    <cellStyle name="0,0_x000d__x000a_NA_x000d__x000a__5.NGHI SON 6-3 Chuan" xfId="203"/>
    <cellStyle name="0,0_x000d__x000a_NA_x000d__x000a__PL 30a 5 nam theo QD giao von cua Bo KHDT 1187" xfId="204"/>
    <cellStyle name="0.0" xfId="205"/>
    <cellStyle name="0.00" xfId="206"/>
    <cellStyle name="1" xfId="207"/>
    <cellStyle name="1_BAO GIA NGAY 24-10-08 (co dam)" xfId="208"/>
    <cellStyle name="1_Book1" xfId="209"/>
    <cellStyle name="1_Book1_1" xfId="210"/>
    <cellStyle name="1_Book1_1_PB1 -  Hop truc tinh uy" xfId="211"/>
    <cellStyle name="1_Book1_1_Phu luc so 2 - NSTW  - Phuong an tinh toan theo huong dan cua Bo (khong bao gom bat thuong)" xfId="212"/>
    <cellStyle name="1_Book1_1_PL 3 - Hop truc tinh uy" xfId="213"/>
    <cellStyle name="1_Book1_1_PL4 - Hop truc tinh uy" xfId="214"/>
    <cellStyle name="1_Cau thuy dien Ban La (Cu Anh)" xfId="215"/>
    <cellStyle name="1_Cau thuy dien Ban La (Cu Anh)_PB1 -  Hop truc tinh uy" xfId="216"/>
    <cellStyle name="1_Cau thuy dien Ban La (Cu Anh)_Phu luc so 2 - NSTW  - Phuong an tinh toan theo huong dan cua Bo (khong bao gom bat thuong)" xfId="217"/>
    <cellStyle name="1_Cau thuy dien Ban La (Cu Anh)_PL 3 - Hop truc tinh uy" xfId="218"/>
    <cellStyle name="1_Cau thuy dien Ban La (Cu Anh)_PL4 - Hop truc tinh uy" xfId="219"/>
    <cellStyle name="1_Chitiet" xfId="220"/>
    <cellStyle name="1_Cong trinh co y kien LD_Dang_NN_2011-Tay nguyen-9-10" xfId="221"/>
    <cellStyle name="1_DK 2012" xfId="222"/>
    <cellStyle name="1_Dtdchinh2397" xfId="223"/>
    <cellStyle name="1_Du toan 558 (Km17+508.12 - Km 22)" xfId="224"/>
    <cellStyle name="1_Du toan 558 (Km17+508.12 - Km 22)_PB1 -  Hop truc tinh uy" xfId="225"/>
    <cellStyle name="1_Du toan 558 (Km17+508.12 - Km 22)_Phu luc so 2 - NSTW  - Phuong an tinh toan theo huong dan cua Bo (khong bao gom bat thuong)" xfId="226"/>
    <cellStyle name="1_Du toan 558 (Km17+508.12 - Km 22)_PL 3 - Hop truc tinh uy" xfId="227"/>
    <cellStyle name="1_Du toan 558 (Km17+508.12 - Km 22)_PL4 - Hop truc tinh uy" xfId="228"/>
    <cellStyle name="1_Gia_VLQL48_duyet " xfId="229"/>
    <cellStyle name="1_Gia_VLQL48_duyet _PB1 -  Hop truc tinh uy" xfId="230"/>
    <cellStyle name="1_Gia_VLQL48_duyet _Phu luc so 2 - NSTW  - Phuong an tinh toan theo huong dan cua Bo (khong bao gom bat thuong)" xfId="231"/>
    <cellStyle name="1_Gia_VLQL48_duyet _PL 3 - Hop truc tinh uy" xfId="232"/>
    <cellStyle name="1_Gia_VLQL48_duyet _PL4 - Hop truc tinh uy" xfId="233"/>
    <cellStyle name="1_Kh ql62 (2010) 11-09" xfId="234"/>
    <cellStyle name="1_KlQdinhduyet" xfId="235"/>
    <cellStyle name="1_KlQdinhduyet_PB1 -  Hop truc tinh uy" xfId="236"/>
    <cellStyle name="1_KlQdinhduyet_Phu luc so 2 - NSTW  - Phuong an tinh toan theo huong dan cua Bo (khong bao gom bat thuong)" xfId="237"/>
    <cellStyle name="1_KlQdinhduyet_PL 3 - Hop truc tinh uy" xfId="238"/>
    <cellStyle name="1_KlQdinhduyet_PL4 - Hop truc tinh uy" xfId="239"/>
    <cellStyle name="1_PL2- DK2014" xfId="240"/>
    <cellStyle name="1_TN - Ho tro khac 2011" xfId="241"/>
    <cellStyle name="1_TRUNG PMU 5" xfId="242"/>
    <cellStyle name="1_ÿÿÿÿÿ" xfId="243"/>
    <cellStyle name="1_ÿÿÿÿÿ_Bieu tong hop nhu cau ung 2011 da chon loc -Mien nui" xfId="244"/>
    <cellStyle name="1_ÿÿÿÿÿ_Kh ql62 (2010) 11-09" xfId="245"/>
    <cellStyle name="123" xfId="246"/>
    <cellStyle name="123 2" xfId="1442"/>
    <cellStyle name="18" xfId="247"/>
    <cellStyle name="¹éºÐÀ²_      " xfId="248"/>
    <cellStyle name="2" xfId="249"/>
    <cellStyle name="2_Book1" xfId="250"/>
    <cellStyle name="2_Book1_1" xfId="251"/>
    <cellStyle name="2_Book1_1_PB1 -  Hop truc tinh uy" xfId="252"/>
    <cellStyle name="2_Book1_1_Phu luc so 2 - NSTW  - Phuong an tinh toan theo huong dan cua Bo (khong bao gom bat thuong)" xfId="253"/>
    <cellStyle name="2_Book1_1_PL 3 - Hop truc tinh uy" xfId="254"/>
    <cellStyle name="2_Book1_1_PL4 - Hop truc tinh uy" xfId="255"/>
    <cellStyle name="2_Cau thuy dien Ban La (Cu Anh)" xfId="256"/>
    <cellStyle name="2_Cau thuy dien Ban La (Cu Anh)_PB1 -  Hop truc tinh uy" xfId="257"/>
    <cellStyle name="2_Cau thuy dien Ban La (Cu Anh)_Phu luc so 2 - NSTW  - Phuong an tinh toan theo huong dan cua Bo (khong bao gom bat thuong)" xfId="258"/>
    <cellStyle name="2_Cau thuy dien Ban La (Cu Anh)_PL 3 - Hop truc tinh uy" xfId="259"/>
    <cellStyle name="2_Cau thuy dien Ban La (Cu Anh)_PL4 - Hop truc tinh uy" xfId="260"/>
    <cellStyle name="2_Dtdchinh2397" xfId="261"/>
    <cellStyle name="2_Du toan 558 (Km17+508.12 - Km 22)" xfId="262"/>
    <cellStyle name="2_Du toan 558 (Km17+508.12 - Km 22)_PB1 -  Hop truc tinh uy" xfId="263"/>
    <cellStyle name="2_Du toan 558 (Km17+508.12 - Km 22)_Phu luc so 2 - NSTW  - Phuong an tinh toan theo huong dan cua Bo (khong bao gom bat thuong)" xfId="264"/>
    <cellStyle name="2_Du toan 558 (Km17+508.12 - Km 22)_PL 3 - Hop truc tinh uy" xfId="265"/>
    <cellStyle name="2_Du toan 558 (Km17+508.12 - Km 22)_PL4 - Hop truc tinh uy" xfId="266"/>
    <cellStyle name="2_Gia_VLQL48_duyet " xfId="267"/>
    <cellStyle name="2_Gia_VLQL48_duyet _PB1 -  Hop truc tinh uy" xfId="268"/>
    <cellStyle name="2_Gia_VLQL48_duyet _Phu luc so 2 - NSTW  - Phuong an tinh toan theo huong dan cua Bo (khong bao gom bat thuong)" xfId="269"/>
    <cellStyle name="2_Gia_VLQL48_duyet _PL 3 - Hop truc tinh uy" xfId="270"/>
    <cellStyle name="2_Gia_VLQL48_duyet _PL4 - Hop truc tinh uy" xfId="271"/>
    <cellStyle name="2_KlQdinhduyet" xfId="272"/>
    <cellStyle name="2_KlQdinhduyet_PB1 -  Hop truc tinh uy" xfId="273"/>
    <cellStyle name="2_KlQdinhduyet_Phu luc so 2 - NSTW  - Phuong an tinh toan theo huong dan cua Bo (khong bao gom bat thuong)" xfId="274"/>
    <cellStyle name="2_KlQdinhduyet_PL 3 - Hop truc tinh uy" xfId="275"/>
    <cellStyle name="2_KlQdinhduyet_PL4 - Hop truc tinh uy" xfId="276"/>
    <cellStyle name="2_TRUNG PMU 5" xfId="277"/>
    <cellStyle name="2_ÿÿÿÿÿ" xfId="278"/>
    <cellStyle name="2_ÿÿÿÿÿ_Bieu tong hop nhu cau ung 2011 da chon loc -Mien nui" xfId="279"/>
    <cellStyle name="20% - Accent1" xfId="280" builtinId="30" customBuiltin="1"/>
    <cellStyle name="20% - Accent2" xfId="281" builtinId="34" customBuiltin="1"/>
    <cellStyle name="20% - Accent3" xfId="282" builtinId="38" customBuiltin="1"/>
    <cellStyle name="20% - Accent4" xfId="283" builtinId="42" customBuiltin="1"/>
    <cellStyle name="20% - Accent5" xfId="284" builtinId="46" customBuiltin="1"/>
    <cellStyle name="20% - Accent6" xfId="285" builtinId="50" customBuiltin="1"/>
    <cellStyle name="-2001" xfId="286"/>
    <cellStyle name="3" xfId="287"/>
    <cellStyle name="3_Book1" xfId="288"/>
    <cellStyle name="3_Book1_1" xfId="289"/>
    <cellStyle name="3_Book1_1_PB1 -  Hop truc tinh uy" xfId="290"/>
    <cellStyle name="3_Book1_1_Phu luc so 2 - NSTW  - Phuong an tinh toan theo huong dan cua Bo (khong bao gom bat thuong)" xfId="291"/>
    <cellStyle name="3_Book1_1_PL 3 - Hop truc tinh uy" xfId="292"/>
    <cellStyle name="3_Book1_1_PL4 - Hop truc tinh uy" xfId="293"/>
    <cellStyle name="3_Cau thuy dien Ban La (Cu Anh)" xfId="294"/>
    <cellStyle name="3_Cau thuy dien Ban La (Cu Anh)_PB1 -  Hop truc tinh uy" xfId="295"/>
    <cellStyle name="3_Cau thuy dien Ban La (Cu Anh)_Phu luc so 2 - NSTW  - Phuong an tinh toan theo huong dan cua Bo (khong bao gom bat thuong)" xfId="296"/>
    <cellStyle name="3_Cau thuy dien Ban La (Cu Anh)_PL 3 - Hop truc tinh uy" xfId="297"/>
    <cellStyle name="3_Cau thuy dien Ban La (Cu Anh)_PL4 - Hop truc tinh uy" xfId="298"/>
    <cellStyle name="3_Dtdchinh2397" xfId="299"/>
    <cellStyle name="3_Du toan 558 (Km17+508.12 - Km 22)" xfId="300"/>
    <cellStyle name="3_Du toan 558 (Km17+508.12 - Km 22)_PB1 -  Hop truc tinh uy" xfId="301"/>
    <cellStyle name="3_Du toan 558 (Km17+508.12 - Km 22)_Phu luc so 2 - NSTW  - Phuong an tinh toan theo huong dan cua Bo (khong bao gom bat thuong)" xfId="302"/>
    <cellStyle name="3_Du toan 558 (Km17+508.12 - Km 22)_PL 3 - Hop truc tinh uy" xfId="303"/>
    <cellStyle name="3_Du toan 558 (Km17+508.12 - Km 22)_PL4 - Hop truc tinh uy" xfId="304"/>
    <cellStyle name="3_Gia_VLQL48_duyet " xfId="305"/>
    <cellStyle name="3_Gia_VLQL48_duyet _PB1 -  Hop truc tinh uy" xfId="306"/>
    <cellStyle name="3_Gia_VLQL48_duyet _Phu luc so 2 - NSTW  - Phuong an tinh toan theo huong dan cua Bo (khong bao gom bat thuong)" xfId="307"/>
    <cellStyle name="3_Gia_VLQL48_duyet _PL 3 - Hop truc tinh uy" xfId="308"/>
    <cellStyle name="3_Gia_VLQL48_duyet _PL4 - Hop truc tinh uy" xfId="309"/>
    <cellStyle name="3_KlQdinhduyet" xfId="310"/>
    <cellStyle name="3_KlQdinhduyet_PB1 -  Hop truc tinh uy" xfId="311"/>
    <cellStyle name="3_KlQdinhduyet_Phu luc so 2 - NSTW  - Phuong an tinh toan theo huong dan cua Bo (khong bao gom bat thuong)" xfId="312"/>
    <cellStyle name="3_KlQdinhduyet_PL 3 - Hop truc tinh uy" xfId="313"/>
    <cellStyle name="3_KlQdinhduyet_PL4 - Hop truc tinh uy" xfId="314"/>
    <cellStyle name="3_ÿÿÿÿÿ" xfId="315"/>
    <cellStyle name="4" xfId="316"/>
    <cellStyle name="4_Book1" xfId="317"/>
    <cellStyle name="4_Book1_1" xfId="318"/>
    <cellStyle name="4_Book1_1_PB1 -  Hop truc tinh uy" xfId="319"/>
    <cellStyle name="4_Book1_1_Phu luc so 2 - NSTW  - Phuong an tinh toan theo huong dan cua Bo (khong bao gom bat thuong)" xfId="320"/>
    <cellStyle name="4_Book1_1_PL 3 - Hop truc tinh uy" xfId="321"/>
    <cellStyle name="4_Book1_1_PL4 - Hop truc tinh uy" xfId="322"/>
    <cellStyle name="4_Cau thuy dien Ban La (Cu Anh)" xfId="323"/>
    <cellStyle name="4_Cau thuy dien Ban La (Cu Anh)_PB1 -  Hop truc tinh uy" xfId="324"/>
    <cellStyle name="4_Cau thuy dien Ban La (Cu Anh)_Phu luc so 2 - NSTW  - Phuong an tinh toan theo huong dan cua Bo (khong bao gom bat thuong)" xfId="325"/>
    <cellStyle name="4_Cau thuy dien Ban La (Cu Anh)_PL 3 - Hop truc tinh uy" xfId="326"/>
    <cellStyle name="4_Cau thuy dien Ban La (Cu Anh)_PL4 - Hop truc tinh uy" xfId="327"/>
    <cellStyle name="4_Dtdchinh2397" xfId="328"/>
    <cellStyle name="4_Du toan 558 (Km17+508.12 - Km 22)" xfId="329"/>
    <cellStyle name="4_Du toan 558 (Km17+508.12 - Km 22)_PB1 -  Hop truc tinh uy" xfId="330"/>
    <cellStyle name="4_Du toan 558 (Km17+508.12 - Km 22)_Phu luc so 2 - NSTW  - Phuong an tinh toan theo huong dan cua Bo (khong bao gom bat thuong)" xfId="331"/>
    <cellStyle name="4_Du toan 558 (Km17+508.12 - Km 22)_PL 3 - Hop truc tinh uy" xfId="332"/>
    <cellStyle name="4_Du toan 558 (Km17+508.12 - Km 22)_PL4 - Hop truc tinh uy" xfId="333"/>
    <cellStyle name="4_Gia_VLQL48_duyet " xfId="334"/>
    <cellStyle name="4_Gia_VLQL48_duyet _PB1 -  Hop truc tinh uy" xfId="335"/>
    <cellStyle name="4_Gia_VLQL48_duyet _Phu luc so 2 - NSTW  - Phuong an tinh toan theo huong dan cua Bo (khong bao gom bat thuong)" xfId="336"/>
    <cellStyle name="4_Gia_VLQL48_duyet _PL 3 - Hop truc tinh uy" xfId="337"/>
    <cellStyle name="4_Gia_VLQL48_duyet _PL4 - Hop truc tinh uy" xfId="338"/>
    <cellStyle name="4_KlQdinhduyet" xfId="339"/>
    <cellStyle name="4_KlQdinhduyet_PB1 -  Hop truc tinh uy" xfId="340"/>
    <cellStyle name="4_KlQdinhduyet_Phu luc so 2 - NSTW  - Phuong an tinh toan theo huong dan cua Bo (khong bao gom bat thuong)" xfId="341"/>
    <cellStyle name="4_KlQdinhduyet_PL 3 - Hop truc tinh uy" xfId="342"/>
    <cellStyle name="4_KlQdinhduyet_PL4 - Hop truc tinh uy" xfId="343"/>
    <cellStyle name="4_ÿÿÿÿÿ" xfId="344"/>
    <cellStyle name="40% - Accent1" xfId="345" builtinId="31" customBuiltin="1"/>
    <cellStyle name="40% - Accent2" xfId="346" builtinId="35" customBuiltin="1"/>
    <cellStyle name="40% - Accent3" xfId="347" builtinId="39" customBuiltin="1"/>
    <cellStyle name="40% - Accent4" xfId="348" builtinId="43" customBuiltin="1"/>
    <cellStyle name="40% - Accent5" xfId="349" builtinId="47" customBuiltin="1"/>
    <cellStyle name="40% - Accent6" xfId="350" builtinId="51" customBuiltin="1"/>
    <cellStyle name="52" xfId="351"/>
    <cellStyle name="6" xfId="352"/>
    <cellStyle name="6 2" xfId="1443"/>
    <cellStyle name="6_Bieu so 7" xfId="353"/>
    <cellStyle name="6_Bieu so 7 2" xfId="1444"/>
    <cellStyle name="6_Chitiet" xfId="354"/>
    <cellStyle name="6_Chitiet 2" xfId="1445"/>
    <cellStyle name="6_Cong trinh co y kien LD_Dang_NN_2011-Tay nguyen-9-10" xfId="355"/>
    <cellStyle name="6_Cong trinh co y kien LD_Dang_NN_2011-Tay nguyen-9-10 2" xfId="1446"/>
    <cellStyle name="6_Cong trinh co y kien LD_Dang_NN_2011-Tay nguyen-9-10_PB1 -  Hop truc tinh uy" xfId="356"/>
    <cellStyle name="6_Cong trinh co y kien LD_Dang_NN_2011-Tay nguyen-9-10_PB1 -  Hop truc tinh uy 2" xfId="1447"/>
    <cellStyle name="6_Cong trinh co y kien LD_Dang_NN_2011-Tay nguyen-9-10_Phu luc so 2 - NSTW  - Phuong an tinh toan theo huong dan cua Bo (khong bao gom bat thuong)" xfId="357"/>
    <cellStyle name="6_Cong trinh co y kien LD_Dang_NN_2011-Tay nguyen-9-10_Phu luc so 2 - NSTW  - Phuong an tinh toan theo huong dan cua Bo (khong bao gom bat thuong) 2" xfId="1448"/>
    <cellStyle name="6_Cong trinh co y kien LD_Dang_NN_2011-Tay nguyen-9-10_PL 3 - Hop truc tinh uy" xfId="358"/>
    <cellStyle name="6_Cong trinh co y kien LD_Dang_NN_2011-Tay nguyen-9-10_PL 3 - Hop truc tinh uy 2" xfId="1449"/>
    <cellStyle name="6_Cong trinh co y kien LD_Dang_NN_2011-Tay nguyen-9-10_PL4 - Hop truc tinh uy" xfId="359"/>
    <cellStyle name="6_Cong trinh co y kien LD_Dang_NN_2011-Tay nguyen-9-10_PL4 - Hop truc tinh uy 2" xfId="1450"/>
    <cellStyle name="6_Du kien ke hoach nguon von can doi ngan sach ngay (25.8.2012)" xfId="360"/>
    <cellStyle name="6_Du kien ke hoach nguon von can doi ngan sach ngay (25.8.2012) 2" xfId="1451"/>
    <cellStyle name="6_Du kien KH TPCP 2013" xfId="361"/>
    <cellStyle name="6_Du kien KH TPCP 2013 2" xfId="1452"/>
    <cellStyle name="6_PB1 -  Hop truc tinh uy" xfId="362"/>
    <cellStyle name="6_PB1 -  Hop truc tinh uy 2" xfId="1453"/>
    <cellStyle name="6_Phu luc so 2 - NSTW  - Phuong an tinh toan theo huong dan cua Bo (khong bao gom bat thuong)" xfId="363"/>
    <cellStyle name="6_PL 3 - Hop truc tinh uy" xfId="364"/>
    <cellStyle name="6_PL 3 - Hop truc tinh uy 2" xfId="1454"/>
    <cellStyle name="6_PL 30a 5 nam theo QD giao von cua Bo KHDT 1187" xfId="365"/>
    <cellStyle name="6_PL4 - Hop truc tinh uy" xfId="366"/>
    <cellStyle name="6_PL4 - Hop truc tinh uy 2" xfId="1455"/>
    <cellStyle name="6_TN - Ho tro khac 2011" xfId="367"/>
    <cellStyle name="6_TN - Ho tro khac 2011 2" xfId="1456"/>
    <cellStyle name="6_TN - Ho tro khac 2011_PB1 -  Hop truc tinh uy" xfId="368"/>
    <cellStyle name="6_TN - Ho tro khac 2011_PB1 -  Hop truc tinh uy 2" xfId="1457"/>
    <cellStyle name="6_TN - Ho tro khac 2011_Phu luc so 2 - NSTW  - Phuong an tinh toan theo huong dan cua Bo (khong bao gom bat thuong)" xfId="369"/>
    <cellStyle name="6_TN - Ho tro khac 2011_Phu luc so 2 - NSTW  - Phuong an tinh toan theo huong dan cua Bo (khong bao gom bat thuong) 2" xfId="1458"/>
    <cellStyle name="6_TN - Ho tro khac 2011_PL 3 - Hop truc tinh uy" xfId="370"/>
    <cellStyle name="6_TN - Ho tro khac 2011_PL 3 - Hop truc tinh uy 2" xfId="1459"/>
    <cellStyle name="6_TN - Ho tro khac 2011_PL4 - Hop truc tinh uy" xfId="371"/>
    <cellStyle name="6_TN - Ho tro khac 2011_PL4 - Hop truc tinh uy 2" xfId="1460"/>
    <cellStyle name="6_Tong hop von TPCP 2012 - 2015 va 2014 - 2016" xfId="372"/>
    <cellStyle name="6_Tong hop von TPCP 2012 - 2015 va 2014 - 2016 2" xfId="1461"/>
    <cellStyle name="6_TW" xfId="373"/>
    <cellStyle name="6_TW 2" xfId="1462"/>
    <cellStyle name="60% - Accent1" xfId="374" builtinId="32" customBuiltin="1"/>
    <cellStyle name="60% - Accent2" xfId="375" builtinId="36" customBuiltin="1"/>
    <cellStyle name="60% - Accent3" xfId="376" builtinId="40" customBuiltin="1"/>
    <cellStyle name="60% - Accent4" xfId="377" builtinId="44" customBuiltin="1"/>
    <cellStyle name="60% - Accent5" xfId="378" builtinId="48" customBuiltin="1"/>
    <cellStyle name="60% - Accent6" xfId="379" builtinId="52" customBuiltin="1"/>
    <cellStyle name="9" xfId="380"/>
    <cellStyle name="9_PB1 -  Hop truc tinh uy" xfId="381"/>
    <cellStyle name="9_Phu luc so 2 - NSTW  - Phuong an tinh toan theo huong dan cua Bo (khong bao gom bat thuong)" xfId="382"/>
    <cellStyle name="9_PL 3 - Hop truc tinh uy" xfId="383"/>
    <cellStyle name="9_PL4 - Hop truc tinh uy" xfId="384"/>
    <cellStyle name="Accent1" xfId="385" builtinId="29" customBuiltin="1"/>
    <cellStyle name="Accent2" xfId="386" builtinId="33" customBuiltin="1"/>
    <cellStyle name="Accent3" xfId="387" builtinId="37" customBuiltin="1"/>
    <cellStyle name="Accent4" xfId="388" builtinId="41" customBuiltin="1"/>
    <cellStyle name="Accent5" xfId="389" builtinId="45" customBuiltin="1"/>
    <cellStyle name="Accent6" xfId="390" builtinId="49" customBuiltin="1"/>
    <cellStyle name="ÅëÈ­ [0]_      " xfId="391"/>
    <cellStyle name="AeE­ [0]_INQUIRY ¿?¾÷AßAø " xfId="392"/>
    <cellStyle name="ÅëÈ­ [0]_L601CPT" xfId="393"/>
    <cellStyle name="ÅëÈ­_      " xfId="394"/>
    <cellStyle name="AeE­_INQUIRY ¿?¾÷AßAø " xfId="395"/>
    <cellStyle name="ÅëÈ­_L601CPT" xfId="396"/>
    <cellStyle name="args.style" xfId="397"/>
    <cellStyle name="args.style 2" xfId="1463"/>
    <cellStyle name="at" xfId="398"/>
    <cellStyle name="ÄÞ¸¶ [0]_      " xfId="399"/>
    <cellStyle name="AÞ¸¶ [0]_INQUIRY ¿?¾÷AßAø " xfId="400"/>
    <cellStyle name="ÄÞ¸¶ [0]_L601CPT" xfId="401"/>
    <cellStyle name="ÄÞ¸¶_      " xfId="402"/>
    <cellStyle name="AÞ¸¶_INQUIRY ¿?¾÷AßAø " xfId="403"/>
    <cellStyle name="ÄÞ¸¶_L601CPT" xfId="404"/>
    <cellStyle name="AutoFormat Options" xfId="405"/>
    <cellStyle name="Bad" xfId="406" builtinId="27" customBuiltin="1"/>
    <cellStyle name="Body" xfId="407"/>
    <cellStyle name="C?AØ_¿?¾÷CoE² " xfId="408"/>
    <cellStyle name="C~1" xfId="409"/>
    <cellStyle name="Ç¥ÁØ_      " xfId="410"/>
    <cellStyle name="C￥AØ_¿μ¾÷CoE² " xfId="411"/>
    <cellStyle name="Ç¥ÁØ_±¸¹Ì´ëÃ¥" xfId="412"/>
    <cellStyle name="C￥AØ_Sheet1_¿μ¾÷CoE² " xfId="413"/>
    <cellStyle name="Ç¥ÁØ_ÿÿÿÿÿÿ_4_ÃÑÇÕ°è " xfId="414"/>
    <cellStyle name="Calc Currency (0)" xfId="415"/>
    <cellStyle name="Calc Currency (2)" xfId="416"/>
    <cellStyle name="Calc Percent (0)" xfId="417"/>
    <cellStyle name="Calc Percent (1)" xfId="418"/>
    <cellStyle name="Calc Percent (2)" xfId="419"/>
    <cellStyle name="Calc Units (0)" xfId="420"/>
    <cellStyle name="Calc Units (1)" xfId="421"/>
    <cellStyle name="Calc Units (2)" xfId="422"/>
    <cellStyle name="Calculation" xfId="423" builtinId="22" customBuiltin="1"/>
    <cellStyle name="category" xfId="424"/>
    <cellStyle name="CC1" xfId="425"/>
    <cellStyle name="CC2" xfId="426"/>
    <cellStyle name="Cerrency_Sheet2_XANGDAU" xfId="427"/>
    <cellStyle name="chchuyen" xfId="428"/>
    <cellStyle name="Check Cell" xfId="429" builtinId="23" customBuiltin="1"/>
    <cellStyle name="Chi phÝ kh¸c_Book1" xfId="430"/>
    <cellStyle name="CHUONG" xfId="431"/>
    <cellStyle name="Comma  - Style1" xfId="432"/>
    <cellStyle name="Comma  - Style2" xfId="433"/>
    <cellStyle name="Comma  - Style3" xfId="434"/>
    <cellStyle name="Comma  - Style4" xfId="435"/>
    <cellStyle name="Comma  - Style5" xfId="436"/>
    <cellStyle name="Comma  - Style6" xfId="437"/>
    <cellStyle name="Comma  - Style7" xfId="438"/>
    <cellStyle name="Comma  - Style8" xfId="439"/>
    <cellStyle name="Comma [0] 4" xfId="1484"/>
    <cellStyle name="Comma [00]" xfId="440"/>
    <cellStyle name="Comma 10" xfId="441"/>
    <cellStyle name="Comma 10 2" xfId="1346"/>
    <cellStyle name="Comma 10 3" xfId="442"/>
    <cellStyle name="Comma 11" xfId="1384"/>
    <cellStyle name="Comma 12" xfId="443"/>
    <cellStyle name="Comma 13" xfId="1390"/>
    <cellStyle name="Comma 14" xfId="1392"/>
    <cellStyle name="Comma 15" xfId="1393"/>
    <cellStyle name="Comma 16" xfId="1394"/>
    <cellStyle name="Comma 2" xfId="444"/>
    <cellStyle name="Comma 2 2" xfId="445"/>
    <cellStyle name="Comma 2 2 2" xfId="1347"/>
    <cellStyle name="Comma 2 3" xfId="1348"/>
    <cellStyle name="Comma 2_Biểu số 7" xfId="446"/>
    <cellStyle name="Comma 29" xfId="447"/>
    <cellStyle name="Comma 3" xfId="448"/>
    <cellStyle name="Comma 3 2" xfId="1396"/>
    <cellStyle name="Comma 4" xfId="449"/>
    <cellStyle name="Comma 5" xfId="450"/>
    <cellStyle name="Comma 6" xfId="451"/>
    <cellStyle name="Comma 7" xfId="452"/>
    <cellStyle name="Comma 8" xfId="453"/>
    <cellStyle name="Comma 9" xfId="1377"/>
    <cellStyle name="comma zerodec" xfId="454"/>
    <cellStyle name="Comma0" xfId="455"/>
    <cellStyle name="cong" xfId="456"/>
    <cellStyle name="Copied" xfId="457"/>
    <cellStyle name="Cࡵrrency_Sheet1_PRODUCTĠ" xfId="458"/>
    <cellStyle name="CT1" xfId="459"/>
    <cellStyle name="CT2" xfId="460"/>
    <cellStyle name="CT4" xfId="461"/>
    <cellStyle name="CT5" xfId="462"/>
    <cellStyle name="ct7" xfId="463"/>
    <cellStyle name="ct8" xfId="464"/>
    <cellStyle name="cth1" xfId="465"/>
    <cellStyle name="Cthuc" xfId="466"/>
    <cellStyle name="Cthuc1" xfId="467"/>
    <cellStyle name="Currency [00]" xfId="468"/>
    <cellStyle name="Currency0" xfId="469"/>
    <cellStyle name="Currency1" xfId="470"/>
    <cellStyle name="d" xfId="471"/>
    <cellStyle name="d%" xfId="472"/>
    <cellStyle name="D1" xfId="473"/>
    <cellStyle name="Date" xfId="474"/>
    <cellStyle name="Date Short" xfId="475"/>
    <cellStyle name="Date_Book1" xfId="476"/>
    <cellStyle name="DAUDE" xfId="477"/>
    <cellStyle name="Dezimal [0]_35ERI8T2gbIEMixb4v26icuOo" xfId="478"/>
    <cellStyle name="Dezimal_35ERI8T2gbIEMixb4v26icuOo" xfId="479"/>
    <cellStyle name="Dg" xfId="480"/>
    <cellStyle name="Dgia" xfId="481"/>
    <cellStyle name="Dgia 2" xfId="1464"/>
    <cellStyle name="Dollar (zero dec)" xfId="482"/>
    <cellStyle name="Don gia" xfId="483"/>
    <cellStyle name="Don gia 2" xfId="1465"/>
    <cellStyle name="Dziesi?tny [0]_Invoices2001Slovakia" xfId="484"/>
    <cellStyle name="Dziesi?tny_Invoices2001Slovakia" xfId="485"/>
    <cellStyle name="Dziesietny [0]_Invoices2001Slovakia" xfId="486"/>
    <cellStyle name="Dziesiętny [0]_Invoices2001Slovakia" xfId="487"/>
    <cellStyle name="Dziesietny [0]_Invoices2001Slovakia_01_Nha so 1_Dien" xfId="488"/>
    <cellStyle name="Dziesiętny [0]_Invoices2001Slovakia_01_Nha so 1_Dien" xfId="489"/>
    <cellStyle name="Dziesietny [0]_Invoices2001Slovakia_10_Nha so 10_Dien1" xfId="490"/>
    <cellStyle name="Dziesiętny [0]_Invoices2001Slovakia_10_Nha so 10_Dien1" xfId="491"/>
    <cellStyle name="Dziesietny [0]_Invoices2001Slovakia_Bieu so 7" xfId="492"/>
    <cellStyle name="Dziesiętny [0]_Invoices2001Slovakia_Book1" xfId="493"/>
    <cellStyle name="Dziesietny [0]_Invoices2001Slovakia_Book1_1" xfId="494"/>
    <cellStyle name="Dziesiętny [0]_Invoices2001Slovakia_Book1_1" xfId="495"/>
    <cellStyle name="Dziesietny [0]_Invoices2001Slovakia_Book1_1_Book1" xfId="496"/>
    <cellStyle name="Dziesiętny [0]_Invoices2001Slovakia_Book1_1_Book1" xfId="497"/>
    <cellStyle name="Dziesietny [0]_Invoices2001Slovakia_Book1_2" xfId="498"/>
    <cellStyle name="Dziesiętny [0]_Invoices2001Slovakia_Book1_2" xfId="499"/>
    <cellStyle name="Dziesietny [0]_Invoices2001Slovakia_Book1_Bieu so 7" xfId="500"/>
    <cellStyle name="Dziesiętny [0]_Invoices2001Slovakia_Book1_Bieu so 7" xfId="501"/>
    <cellStyle name="Dziesietny [0]_Invoices2001Slovakia_Book1_Chitiet" xfId="502"/>
    <cellStyle name="Dziesiętny [0]_Invoices2001Slovakia_Book1_Chitiet" xfId="503"/>
    <cellStyle name="Dziesietny [0]_Invoices2001Slovakia_Book1_DK 2012" xfId="504"/>
    <cellStyle name="Dziesiętny [0]_Invoices2001Slovakia_Book1_DK 2012" xfId="505"/>
    <cellStyle name="Dziesietny [0]_Invoices2001Slovakia_Book1_Du kien ke hoach nguon von can doi ngan sach ngay (25.8.2012)" xfId="506"/>
    <cellStyle name="Dziesiętny [0]_Invoices2001Slovakia_Book1_Du kien ke hoach nguon von can doi ngan sach ngay (25.8.2012)" xfId="507"/>
    <cellStyle name="Dziesietny [0]_Invoices2001Slovakia_Book1_Du kien KH TPCP 2013" xfId="508"/>
    <cellStyle name="Dziesiętny [0]_Invoices2001Slovakia_Book1_Du kien KH TPCP 2013" xfId="509"/>
    <cellStyle name="Dziesietny [0]_Invoices2001Slovakia_Book1_NC" xfId="510"/>
    <cellStyle name="Dziesiętny [0]_Invoices2001Slovakia_Book1_NC" xfId="511"/>
    <cellStyle name="Dziesietny [0]_Invoices2001Slovakia_Book1_Nhu cau von ung truoc 2011 Tha h Hoa + Nge An gui TW" xfId="512"/>
    <cellStyle name="Dziesiętny [0]_Invoices2001Slovakia_Book1_Nhu cau von ung truoc 2011 Tha h Hoa + Nge An gui TW" xfId="513"/>
    <cellStyle name="Dziesietny [0]_Invoices2001Slovakia_Book1_Tong hop Cac tuyen(9-1-06)" xfId="514"/>
    <cellStyle name="Dziesiętny [0]_Invoices2001Slovakia_Book1_Tong hop Cac tuyen(9-1-06)" xfId="515"/>
    <cellStyle name="Dziesietny [0]_Invoices2001Slovakia_Book1_Tong hop nhu cau von den 30.9.2011 (Bieu tong hop)" xfId="516"/>
    <cellStyle name="Dziesiętny [0]_Invoices2001Slovakia_Book1_Tong hop nhu cau von den 30.9.2011 (Bieu tong hop)" xfId="517"/>
    <cellStyle name="Dziesietny [0]_Invoices2001Slovakia_Book1_ung truoc 2011 NSTW Thanh Hoa + Nge An gui Thu 12-5" xfId="518"/>
    <cellStyle name="Dziesiętny [0]_Invoices2001Slovakia_Book1_ung truoc 2011 NSTW Thanh Hoa + Nge An gui Thu 12-5" xfId="519"/>
    <cellStyle name="Dziesietny [0]_Invoices2001Slovakia_Chitiet" xfId="520"/>
    <cellStyle name="Dziesiętny [0]_Invoices2001Slovakia_Nhµ ®Ó xe" xfId="521"/>
    <cellStyle name="Dziesietny [0]_Invoices2001Slovakia_Nha bao ve(28-7-05)" xfId="522"/>
    <cellStyle name="Dziesiętny [0]_Invoices2001Slovakia_Nha bao ve(28-7-05)" xfId="523"/>
    <cellStyle name="Dziesietny [0]_Invoices2001Slovakia_NHA de xe nguyen du" xfId="524"/>
    <cellStyle name="Dziesiętny [0]_Invoices2001Slovakia_NHA de xe nguyen du" xfId="525"/>
    <cellStyle name="Dziesietny [0]_Invoices2001Slovakia_Nhalamviec VTC(25-1-05)" xfId="526"/>
    <cellStyle name="Dziesiętny [0]_Invoices2001Slovakia_Nhalamviec VTC(25-1-05)" xfId="527"/>
    <cellStyle name="Dziesietny [0]_Invoices2001Slovakia_Nhu cau von ung truoc 2011 Tha h Hoa + Nge An gui TW" xfId="528"/>
    <cellStyle name="Dziesiętny [0]_Invoices2001Slovakia_TDT KHANH HOA" xfId="529"/>
    <cellStyle name="Dziesietny [0]_Invoices2001Slovakia_TDT KHANH HOA_Tong hop Cac tuyen(9-1-06)" xfId="530"/>
    <cellStyle name="Dziesiętny [0]_Invoices2001Slovakia_TDT KHANH HOA_Tong hop Cac tuyen(9-1-06)" xfId="531"/>
    <cellStyle name="Dziesietny [0]_Invoices2001Slovakia_TDT quangngai" xfId="532"/>
    <cellStyle name="Dziesiętny [0]_Invoices2001Slovakia_TDT quangngai" xfId="533"/>
    <cellStyle name="Dziesietny [0]_Invoices2001Slovakia_TMDT(10-5-06)" xfId="534"/>
    <cellStyle name="Dziesietny_Invoices2001Slovakia" xfId="535"/>
    <cellStyle name="Dziesiętny_Invoices2001Slovakia" xfId="536"/>
    <cellStyle name="Dziesietny_Invoices2001Slovakia_01_Nha so 1_Dien" xfId="537"/>
    <cellStyle name="Dziesiętny_Invoices2001Slovakia_01_Nha so 1_Dien" xfId="538"/>
    <cellStyle name="Dziesietny_Invoices2001Slovakia_10_Nha so 10_Dien1" xfId="539"/>
    <cellStyle name="Dziesiętny_Invoices2001Slovakia_10_Nha so 10_Dien1" xfId="540"/>
    <cellStyle name="Dziesietny_Invoices2001Slovakia_Bieu so 7" xfId="541"/>
    <cellStyle name="Dziesiętny_Invoices2001Slovakia_Book1" xfId="542"/>
    <cellStyle name="Dziesietny_Invoices2001Slovakia_Book1_1" xfId="543"/>
    <cellStyle name="Dziesiętny_Invoices2001Slovakia_Book1_1" xfId="544"/>
    <cellStyle name="Dziesietny_Invoices2001Slovakia_Book1_1_Book1" xfId="545"/>
    <cellStyle name="Dziesiętny_Invoices2001Slovakia_Book1_1_Book1" xfId="546"/>
    <cellStyle name="Dziesietny_Invoices2001Slovakia_Book1_2" xfId="547"/>
    <cellStyle name="Dziesiętny_Invoices2001Slovakia_Book1_2" xfId="548"/>
    <cellStyle name="Dziesietny_Invoices2001Slovakia_Book1_Bieu so 7" xfId="549"/>
    <cellStyle name="Dziesiętny_Invoices2001Slovakia_Book1_Bieu so 7" xfId="550"/>
    <cellStyle name="Dziesietny_Invoices2001Slovakia_Book1_Chitiet" xfId="551"/>
    <cellStyle name="Dziesiętny_Invoices2001Slovakia_Book1_Chitiet" xfId="552"/>
    <cellStyle name="Dziesietny_Invoices2001Slovakia_Book1_DK 2012" xfId="553"/>
    <cellStyle name="Dziesiętny_Invoices2001Slovakia_Book1_DK 2012" xfId="554"/>
    <cellStyle name="Dziesietny_Invoices2001Slovakia_Book1_Du kien ke hoach nguon von can doi ngan sach ngay (25.8.2012)" xfId="555"/>
    <cellStyle name="Dziesiętny_Invoices2001Slovakia_Book1_Du kien ke hoach nguon von can doi ngan sach ngay (25.8.2012)" xfId="556"/>
    <cellStyle name="Dziesietny_Invoices2001Slovakia_Book1_Du kien KH TPCP 2013" xfId="557"/>
    <cellStyle name="Dziesiętny_Invoices2001Slovakia_Book1_Du kien KH TPCP 2013" xfId="558"/>
    <cellStyle name="Dziesietny_Invoices2001Slovakia_Book1_NC" xfId="559"/>
    <cellStyle name="Dziesiętny_Invoices2001Slovakia_Book1_NC" xfId="560"/>
    <cellStyle name="Dziesietny_Invoices2001Slovakia_Book1_Nhu cau von ung truoc 2011 Tha h Hoa + Nge An gui TW" xfId="561"/>
    <cellStyle name="Dziesiętny_Invoices2001Slovakia_Book1_Nhu cau von ung truoc 2011 Tha h Hoa + Nge An gui TW" xfId="562"/>
    <cellStyle name="Dziesietny_Invoices2001Slovakia_Book1_Tong hop Cac tuyen(9-1-06)" xfId="563"/>
    <cellStyle name="Dziesiętny_Invoices2001Slovakia_Book1_Tong hop Cac tuyen(9-1-06)" xfId="564"/>
    <cellStyle name="Dziesietny_Invoices2001Slovakia_Book1_Tong hop nhu cau von den 30.9.2011 (Bieu tong hop)" xfId="565"/>
    <cellStyle name="Dziesiętny_Invoices2001Slovakia_Book1_Tong hop nhu cau von den 30.9.2011 (Bieu tong hop)" xfId="566"/>
    <cellStyle name="Dziesietny_Invoices2001Slovakia_Book1_ung truoc 2011 NSTW Thanh Hoa + Nge An gui Thu 12-5" xfId="567"/>
    <cellStyle name="Dziesiętny_Invoices2001Slovakia_Book1_ung truoc 2011 NSTW Thanh Hoa + Nge An gui Thu 12-5" xfId="568"/>
    <cellStyle name="Dziesietny_Invoices2001Slovakia_Chitiet" xfId="569"/>
    <cellStyle name="Dziesiętny_Invoices2001Slovakia_Nhµ ®Ó xe" xfId="570"/>
    <cellStyle name="Dziesietny_Invoices2001Slovakia_Nha bao ve(28-7-05)" xfId="571"/>
    <cellStyle name="Dziesiętny_Invoices2001Slovakia_Nha bao ve(28-7-05)" xfId="572"/>
    <cellStyle name="Dziesietny_Invoices2001Slovakia_NHA de xe nguyen du" xfId="573"/>
    <cellStyle name="Dziesiętny_Invoices2001Slovakia_NHA de xe nguyen du" xfId="574"/>
    <cellStyle name="Dziesietny_Invoices2001Slovakia_Nhalamviec VTC(25-1-05)" xfId="575"/>
    <cellStyle name="Dziesiętny_Invoices2001Slovakia_Nhalamviec VTC(25-1-05)" xfId="576"/>
    <cellStyle name="Dziesietny_Invoices2001Slovakia_Nhu cau von ung truoc 2011 Tha h Hoa + Nge An gui TW" xfId="577"/>
    <cellStyle name="Dziesiętny_Invoices2001Slovakia_TDT KHANH HOA" xfId="578"/>
    <cellStyle name="Dziesietny_Invoices2001Slovakia_TDT KHANH HOA_Tong hop Cac tuyen(9-1-06)" xfId="579"/>
    <cellStyle name="Dziesiętny_Invoices2001Slovakia_TDT KHANH HOA_Tong hop Cac tuyen(9-1-06)" xfId="580"/>
    <cellStyle name="Dziesietny_Invoices2001Slovakia_TDT quangngai" xfId="581"/>
    <cellStyle name="Dziesiętny_Invoices2001Slovakia_TDT quangngai" xfId="582"/>
    <cellStyle name="Dziesietny_Invoices2001Slovakia_TMDT(10-5-06)" xfId="583"/>
    <cellStyle name="e" xfId="584"/>
    <cellStyle name="Enter Currency (0)" xfId="585"/>
    <cellStyle name="Enter Currency (2)" xfId="586"/>
    <cellStyle name="Enter Units (0)" xfId="587"/>
    <cellStyle name="Enter Units (1)" xfId="588"/>
    <cellStyle name="Enter Units (2)" xfId="589"/>
    <cellStyle name="Entered" xfId="590"/>
    <cellStyle name="Euro" xfId="591"/>
    <cellStyle name="Explanatory Text" xfId="592" builtinId="53" customBuiltin="1"/>
    <cellStyle name="f" xfId="593"/>
    <cellStyle name="Fixed" xfId="594"/>
    <cellStyle name="gia" xfId="595"/>
    <cellStyle name="Good" xfId="596" builtinId="26" customBuiltin="1"/>
    <cellStyle name="Grey" xfId="597"/>
    <cellStyle name="Group" xfId="598"/>
    <cellStyle name="H" xfId="599"/>
    <cellStyle name="ha" xfId="600"/>
    <cellStyle name="HAI" xfId="601"/>
    <cellStyle name="Head 1" xfId="602"/>
    <cellStyle name="HEADER" xfId="603"/>
    <cellStyle name="Header1" xfId="604"/>
    <cellStyle name="Header2" xfId="605"/>
    <cellStyle name="Heading 1" xfId="606" builtinId="16" customBuiltin="1"/>
    <cellStyle name="Heading 2" xfId="607" builtinId="17" customBuiltin="1"/>
    <cellStyle name="Heading 3" xfId="608" builtinId="18" customBuiltin="1"/>
    <cellStyle name="Heading 4" xfId="609" builtinId="19" customBuiltin="1"/>
    <cellStyle name="Heading1" xfId="610"/>
    <cellStyle name="Heading2" xfId="611"/>
    <cellStyle name="HEADINGS" xfId="612"/>
    <cellStyle name="HEADINGSTOP" xfId="613"/>
    <cellStyle name="headoption" xfId="614"/>
    <cellStyle name="Hoa-Scholl" xfId="615"/>
    <cellStyle name="HUY" xfId="616"/>
    <cellStyle name="i phÝ kh¸c_B¶ng 2" xfId="617"/>
    <cellStyle name="I.3" xfId="618"/>
    <cellStyle name="i·0" xfId="619"/>
    <cellStyle name="ï-¾È»ê_BiÓu TB" xfId="620"/>
    <cellStyle name="Input" xfId="621" builtinId="20" customBuiltin="1"/>
    <cellStyle name="Input [yellow]" xfId="622"/>
    <cellStyle name="k_TONG HOP KINH PHI" xfId="623"/>
    <cellStyle name="k_TONG HOP KINH PHI_PB1 -  Hop truc tinh uy" xfId="624"/>
    <cellStyle name="k_TONG HOP KINH PHI_Phu luc so 2 - NSTW  - Phuong an tinh toan theo huong dan cua Bo (khong bao gom bat thuong)" xfId="625"/>
    <cellStyle name="k_TONG HOP KINH PHI_PL 3 - Hop truc tinh uy" xfId="626"/>
    <cellStyle name="k_TONG HOP KINH PHI_PL4 - Hop truc tinh uy" xfId="627"/>
    <cellStyle name="k_ÿÿÿÿÿ" xfId="628"/>
    <cellStyle name="k_ÿÿÿÿÿ_1" xfId="629"/>
    <cellStyle name="k_ÿÿÿÿÿ_2" xfId="630"/>
    <cellStyle name="k_ÿÿÿÿÿ_2_PB1 -  Hop truc tinh uy" xfId="631"/>
    <cellStyle name="k_ÿÿÿÿÿ_2_Phu luc so 2 - NSTW  - Phuong an tinh toan theo huong dan cua Bo (khong bao gom bat thuong)" xfId="632"/>
    <cellStyle name="k_ÿÿÿÿÿ_2_PL 3 - Hop truc tinh uy" xfId="633"/>
    <cellStyle name="k_ÿÿÿÿÿ_2_PL4 - Hop truc tinh uy" xfId="634"/>
    <cellStyle name="k_ÿÿÿÿÿ_PB1 -  Hop truc tinh uy" xfId="635"/>
    <cellStyle name="k_ÿÿÿÿÿ_Phu luc so 2 - NSTW  - Phuong an tinh toan theo huong dan cua Bo (khong bao gom bat thuong)" xfId="636"/>
    <cellStyle name="k_ÿÿÿÿÿ_PL 3 - Hop truc tinh uy" xfId="637"/>
    <cellStyle name="k_ÿÿÿÿÿ_PL4 - Hop truc tinh uy" xfId="638"/>
    <cellStyle name="kh¸c_Bang Chi tieu" xfId="639"/>
    <cellStyle name="khanh" xfId="640"/>
    <cellStyle name="khung" xfId="641"/>
    <cellStyle name="khung 2" xfId="1466"/>
    <cellStyle name="Ledger 17 x 11 in" xfId="642"/>
    <cellStyle name="left" xfId="643"/>
    <cellStyle name="Link Currency (0)" xfId="644"/>
    <cellStyle name="Link Currency (2)" xfId="645"/>
    <cellStyle name="Link Units (0)" xfId="646"/>
    <cellStyle name="Link Units (1)" xfId="647"/>
    <cellStyle name="Link Units (2)" xfId="648"/>
    <cellStyle name="Linked Cell" xfId="649" builtinId="24" customBuiltin="1"/>
    <cellStyle name="Loai CBDT" xfId="650"/>
    <cellStyle name="Loai CT" xfId="651"/>
    <cellStyle name="Loai GD" xfId="652"/>
    <cellStyle name="luc" xfId="653"/>
    <cellStyle name="luc2" xfId="654"/>
    <cellStyle name="MAU" xfId="655"/>
    <cellStyle name="Millares [0]_Well Timing" xfId="656"/>
    <cellStyle name="Millares_Well Timing" xfId="657"/>
    <cellStyle name="Milliers [0]_      " xfId="658"/>
    <cellStyle name="Milliers_      " xfId="659"/>
    <cellStyle name="Model" xfId="660"/>
    <cellStyle name="moi" xfId="661"/>
    <cellStyle name="Moneda [0]_Well Timing" xfId="662"/>
    <cellStyle name="Moneda_Well Timing" xfId="663"/>
    <cellStyle name="Monétaire [0]_      " xfId="664"/>
    <cellStyle name="Monétaire_      " xfId="665"/>
    <cellStyle name="n" xfId="666"/>
    <cellStyle name="n1" xfId="667"/>
    <cellStyle name="Neutral" xfId="668" builtinId="28" customBuiltin="1"/>
    <cellStyle name="New Times Roman" xfId="669"/>
    <cellStyle name="nga" xfId="670"/>
    <cellStyle name="nga 2" xfId="1467"/>
    <cellStyle name="no dec" xfId="671"/>
    <cellStyle name="ÑONVÒ" xfId="672"/>
    <cellStyle name="Normal" xfId="0" builtinId="0"/>
    <cellStyle name="Normal - Style1" xfId="673"/>
    <cellStyle name="Normal - 유형1" xfId="674"/>
    <cellStyle name="Normal 10" xfId="675"/>
    <cellStyle name="Normal 11" xfId="1343"/>
    <cellStyle name="Normal 11 2" xfId="1486"/>
    <cellStyle name="Normal 12" xfId="1356"/>
    <cellStyle name="Normal 13" xfId="1357"/>
    <cellStyle name="Normal 14" xfId="1358"/>
    <cellStyle name="Normal 15" xfId="676"/>
    <cellStyle name="Normal 16" xfId="1359"/>
    <cellStyle name="Normal 17" xfId="1360"/>
    <cellStyle name="Normal 18" xfId="1361"/>
    <cellStyle name="Normal 19" xfId="1362"/>
    <cellStyle name="Normal 2" xfId="677"/>
    <cellStyle name="Normal 2 2" xfId="678"/>
    <cellStyle name="Normal 2 2 2" xfId="1350"/>
    <cellStyle name="Normal 2 2 3" xfId="1349"/>
    <cellStyle name="Normal 2 3" xfId="679"/>
    <cellStyle name="Normal 2_Bang bieu" xfId="680"/>
    <cellStyle name="Normal 20" xfId="1363"/>
    <cellStyle name="Normal 21" xfId="1364"/>
    <cellStyle name="Normal 22" xfId="1365"/>
    <cellStyle name="Normal 23" xfId="1366"/>
    <cellStyle name="Normal 24" xfId="1367"/>
    <cellStyle name="Normal 25" xfId="1368"/>
    <cellStyle name="Normal 26" xfId="1369"/>
    <cellStyle name="Normal 27" xfId="1370"/>
    <cellStyle name="Normal 28" xfId="1371"/>
    <cellStyle name="Normal 29" xfId="1372"/>
    <cellStyle name="Normal 3" xfId="681"/>
    <cellStyle name="Normal 3 2" xfId="682"/>
    <cellStyle name="Normal 3 2 2" xfId="1341"/>
    <cellStyle name="Normal 3 2 2 2" xfId="1474"/>
    <cellStyle name="Normal 3 2 2 2 2" xfId="1494"/>
    <cellStyle name="Normal 3 2 2 3" xfId="1477"/>
    <cellStyle name="Normal 3 2 2 3 2" xfId="1496"/>
    <cellStyle name="Normal 3 2 2 4" xfId="1481"/>
    <cellStyle name="Normal 3 2 2 4 2" xfId="1498"/>
    <cellStyle name="Normal 3 2 2 5" xfId="1492"/>
    <cellStyle name="Normal 3 2 3" xfId="1352"/>
    <cellStyle name="Normal 3 3" xfId="1351"/>
    <cellStyle name="Normal 3_Bieu tong hop nhu cau ung 2011 da chon loc -Mien nui" xfId="683"/>
    <cellStyle name="Normal 30" xfId="1373"/>
    <cellStyle name="Normal 31" xfId="1374"/>
    <cellStyle name="Normal 32" xfId="1375"/>
    <cellStyle name="Normal 33" xfId="1376"/>
    <cellStyle name="Normal 34" xfId="1385"/>
    <cellStyle name="Normal 35" xfId="1389"/>
    <cellStyle name="Normal 36" xfId="1382"/>
    <cellStyle name="Normal 37" xfId="1388"/>
    <cellStyle name="Normal 38" xfId="1381"/>
    <cellStyle name="Normal 39" xfId="1476"/>
    <cellStyle name="Normal 4" xfId="684"/>
    <cellStyle name="Normal 4 2" xfId="685"/>
    <cellStyle name="Normal 4 3" xfId="1353"/>
    <cellStyle name="Normal 4_Bang bieu" xfId="686"/>
    <cellStyle name="Normal 40" xfId="1479"/>
    <cellStyle name="Normal 41" xfId="1480"/>
    <cellStyle name="Normal 42" xfId="1482"/>
    <cellStyle name="Normal 5" xfId="687"/>
    <cellStyle name="Normal 5 2" xfId="1354"/>
    <cellStyle name="Normal 6" xfId="688"/>
    <cellStyle name="Normal 6 2" xfId="1355"/>
    <cellStyle name="Normal 6 2 2" xfId="1475"/>
    <cellStyle name="Normal 6 2 2 2" xfId="1495"/>
    <cellStyle name="Normal 6 2 3" xfId="1478"/>
    <cellStyle name="Normal 6 2 3 2" xfId="1497"/>
    <cellStyle name="Normal 6 2 4" xfId="1483"/>
    <cellStyle name="Normal 6 2 4 2" xfId="1499"/>
    <cellStyle name="Normal 6 2 5" xfId="1493"/>
    <cellStyle name="Normal 7" xfId="689"/>
    <cellStyle name="Normal 8" xfId="690"/>
    <cellStyle name="Normal 8 2" xfId="1387"/>
    <cellStyle name="Normal 9" xfId="691"/>
    <cellStyle name="Normal 9 2" xfId="692"/>
    <cellStyle name="Normal 9_KH DT 2015 (Chinh thuc Van xa BC bo 15.7)" xfId="693"/>
    <cellStyle name="Normal_39 chuong trinh muc tieu nam 2007_PL 30a 5 nam theo QD giao von cua Bo KHDT 1187" xfId="694"/>
    <cellStyle name="Normal_Bieu giao KH 2007 (gui chuyen vien)" xfId="695"/>
    <cellStyle name="Normal_Bieu mau (CV )" xfId="696"/>
    <cellStyle name="Normal_Bieu mau (CV ) 2" xfId="697"/>
    <cellStyle name="Normal_Bieu mau huong dan" xfId="698"/>
    <cellStyle name="Normal_DM du an dau tu 07_PL 30a 5 nam theo QD giao von cua Bo KHDT 1187" xfId="699"/>
    <cellStyle name="Normal_KH XDCB 2005-BC Bo_L4" xfId="1487"/>
    <cellStyle name="Normal_KH%20TRUNG%20HAN%20hang(1)" xfId="700"/>
    <cellStyle name="Normal_KHDT06-guiTH" xfId="1488"/>
    <cellStyle name="Normal_KHDT06-guiTH_Bieu mau so 35 - Von ngan sach Trung uong" xfId="701"/>
    <cellStyle name="Normal_Phu bieu bao cao Bo KHDT lam viec tu 15-30.4.2010" xfId="702"/>
    <cellStyle name="Normal_Phu luc so 2 - NSTW " xfId="1485"/>
    <cellStyle name="Normal_Tong hop DM du an du kien khoi cong moi 2016 - 2020 ( bao cao GD ngay 15.11)" xfId="703"/>
    <cellStyle name="Normal_Tong hop giao ke hoach von" xfId="704"/>
    <cellStyle name="Normal_Tong hop nhu cau von cac chuong trinh 30a" xfId="705"/>
    <cellStyle name="Normal_Tong hop V &amp; DM giao KH nam 2006" xfId="1489"/>
    <cellStyle name="Normal_XD ke hoach 2014" xfId="1395"/>
    <cellStyle name="Normal1" xfId="706"/>
    <cellStyle name="Normal8" xfId="707"/>
    <cellStyle name="Normalny_Cennik obowiazuje od 06-08-2001 r (1)" xfId="708"/>
    <cellStyle name="Note" xfId="709" builtinId="10" customBuiltin="1"/>
    <cellStyle name="NWM" xfId="710"/>
    <cellStyle name="Ò_x000d_Normal_123569" xfId="711"/>
    <cellStyle name="Œ…‹æØ‚è [0.00]_laroux" xfId="712"/>
    <cellStyle name="Œ…‹æØ‚è_laroux" xfId="713"/>
    <cellStyle name="oft Excel]_x000d__x000a_Comment=open=/f ‚ðw’è‚·‚é‚ÆAƒ†[ƒU[’è‹`ŠÖ”‚ðŠÖ”“\‚è•t‚¯‚Ìˆê——‚É“o˜^‚·‚é‚±‚Æ‚ª‚Å‚«‚Ü‚·B_x000d__x000a_Maximized" xfId="714"/>
    <cellStyle name="oft Excel]_x000d__x000a_Comment=open=/f ‚ðŽw’è‚·‚é‚ÆAƒ†[ƒU[’è‹`ŠÖ”‚ðŠÖ”“\‚è•t‚¯‚Ìˆê——‚É“o˜^‚·‚é‚±‚Æ‚ª‚Å‚«‚Ü‚·B_x000d__x000a_Maximized" xfId="715"/>
    <cellStyle name="oft Excel]_x000d__x000a_Comment=The open=/f lines load custom functions into the Paste Function list._x000d__x000a_Maximized=2_x000d__x000a_Basics=1_x000d__x000a_A" xfId="716"/>
    <cellStyle name="oft Excel]_x000d__x000a_Comment=The open=/f lines load custom functions into the Paste Function list._x000d__x000a_Maximized=3_x000d__x000a_Basics=1_x000d__x000a_A" xfId="717"/>
    <cellStyle name="omma [0]_Mktg Prog" xfId="718"/>
    <cellStyle name="ormal_Sheet1_1" xfId="719"/>
    <cellStyle name="Output" xfId="720" builtinId="21" customBuiltin="1"/>
    <cellStyle name="p" xfId="721"/>
    <cellStyle name="Pattern" xfId="722"/>
    <cellStyle name="per.style" xfId="723"/>
    <cellStyle name="per.style 2" xfId="1468"/>
    <cellStyle name="Percent [0]" xfId="724"/>
    <cellStyle name="Percent [00]" xfId="725"/>
    <cellStyle name="Percent [2]" xfId="726"/>
    <cellStyle name="Percent 15" xfId="727"/>
    <cellStyle name="Percent 2" xfId="728"/>
    <cellStyle name="Percent 3" xfId="1380"/>
    <cellStyle name="Percent 4" xfId="1386"/>
    <cellStyle name="Percent 5" xfId="1378"/>
    <cellStyle name="Percent 6" xfId="1383"/>
    <cellStyle name="Percent 7" xfId="1379"/>
    <cellStyle name="Percent 8" xfId="1391"/>
    <cellStyle name="PERCENTAGE" xfId="729"/>
    <cellStyle name="PrePop Currency (0)" xfId="730"/>
    <cellStyle name="PrePop Currency (2)" xfId="731"/>
    <cellStyle name="PrePop Units (0)" xfId="732"/>
    <cellStyle name="PrePop Units (1)" xfId="733"/>
    <cellStyle name="PrePop Units (2)" xfId="734"/>
    <cellStyle name="pricing" xfId="735"/>
    <cellStyle name="PSChar" xfId="736"/>
    <cellStyle name="PSHeading" xfId="737"/>
    <cellStyle name="regstoresfromspecstores" xfId="738"/>
    <cellStyle name="RevList" xfId="739"/>
    <cellStyle name="rlink_tiªn l­în_x001b_Hyperlink_TONG HOP KINH PHI" xfId="740"/>
    <cellStyle name="rmal_ADAdot" xfId="741"/>
    <cellStyle name="S—_x0008_" xfId="742"/>
    <cellStyle name="s]_x000d__x000a_spooler=yes_x000d__x000a_load=_x000d__x000a_Beep=yes_x000d__x000a_NullPort=None_x000d__x000a_BorderWidth=3_x000d__x000a_CursorBlinkRate=1200_x000d__x000a_DoubleClickSpeed=452_x000d__x000a_Programs=co" xfId="743"/>
    <cellStyle name="SAPBEXaggData" xfId="744"/>
    <cellStyle name="SAPBEXaggDataEmph" xfId="745"/>
    <cellStyle name="SAPBEXaggItem" xfId="746"/>
    <cellStyle name="SAPBEXchaText" xfId="747"/>
    <cellStyle name="SAPBEXexcBad7" xfId="748"/>
    <cellStyle name="SAPBEXexcBad8" xfId="749"/>
    <cellStyle name="SAPBEXexcBad9" xfId="750"/>
    <cellStyle name="SAPBEXexcCritical4" xfId="751"/>
    <cellStyle name="SAPBEXexcCritical5" xfId="752"/>
    <cellStyle name="SAPBEXexcCritical6" xfId="753"/>
    <cellStyle name="SAPBEXexcGood1" xfId="754"/>
    <cellStyle name="SAPBEXexcGood2" xfId="755"/>
    <cellStyle name="SAPBEXexcGood3" xfId="756"/>
    <cellStyle name="SAPBEXfilterDrill" xfId="757"/>
    <cellStyle name="SAPBEXfilterItem" xfId="758"/>
    <cellStyle name="SAPBEXfilterText" xfId="759"/>
    <cellStyle name="SAPBEXformats" xfId="760"/>
    <cellStyle name="SAPBEXheaderItem" xfId="761"/>
    <cellStyle name="SAPBEXheaderText" xfId="762"/>
    <cellStyle name="SAPBEXresData" xfId="763"/>
    <cellStyle name="SAPBEXresDataEmph" xfId="764"/>
    <cellStyle name="SAPBEXresItem" xfId="765"/>
    <cellStyle name="SAPBEXstdData" xfId="766"/>
    <cellStyle name="SAPBEXstdDataEmph" xfId="767"/>
    <cellStyle name="SAPBEXstdItem" xfId="768"/>
    <cellStyle name="SAPBEXtitle" xfId="769"/>
    <cellStyle name="SAPBEXundefined" xfId="770"/>
    <cellStyle name="serJet 1200 Series PCL 6" xfId="771"/>
    <cellStyle name="SHADEDSTORES" xfId="772"/>
    <cellStyle name="songuyen" xfId="773"/>
    <cellStyle name="specstores" xfId="774"/>
    <cellStyle name="Standard_AAbgleich" xfId="775"/>
    <cellStyle name="STTDG" xfId="776"/>
    <cellStyle name="Style 1" xfId="777"/>
    <cellStyle name="Style 1 2" xfId="778"/>
    <cellStyle name="Style 1 2 2" xfId="779"/>
    <cellStyle name="Style 1_Bieu mau so 35 - Von ngan sach Trung uong" xfId="780"/>
    <cellStyle name="Style 10" xfId="781"/>
    <cellStyle name="Style 11" xfId="782"/>
    <cellStyle name="Style 12" xfId="783"/>
    <cellStyle name="Style 13" xfId="784"/>
    <cellStyle name="Style 14" xfId="785"/>
    <cellStyle name="Style 15" xfId="786"/>
    <cellStyle name="Style 16" xfId="787"/>
    <cellStyle name="Style 17" xfId="788"/>
    <cellStyle name="Style 18" xfId="789"/>
    <cellStyle name="Style 19" xfId="790"/>
    <cellStyle name="Style 2" xfId="791"/>
    <cellStyle name="Style 20" xfId="792"/>
    <cellStyle name="Style 21" xfId="793"/>
    <cellStyle name="Style 22" xfId="794"/>
    <cellStyle name="Style 23" xfId="795"/>
    <cellStyle name="Style 24" xfId="796"/>
    <cellStyle name="Style 25" xfId="797"/>
    <cellStyle name="Style 26" xfId="798"/>
    <cellStyle name="Style 27" xfId="799"/>
    <cellStyle name="Style 28" xfId="800"/>
    <cellStyle name="Style 28 2" xfId="1469"/>
    <cellStyle name="Style 29" xfId="801"/>
    <cellStyle name="Style 3" xfId="802"/>
    <cellStyle name="Style 30" xfId="803"/>
    <cellStyle name="Style 31" xfId="804"/>
    <cellStyle name="Style 32" xfId="805"/>
    <cellStyle name="Style 33" xfId="806"/>
    <cellStyle name="Style 34" xfId="807"/>
    <cellStyle name="Style 34 2" xfId="1470"/>
    <cellStyle name="Style 35" xfId="808"/>
    <cellStyle name="Style 36" xfId="809"/>
    <cellStyle name="Style 37" xfId="810"/>
    <cellStyle name="Style 38" xfId="811"/>
    <cellStyle name="Style 39" xfId="812"/>
    <cellStyle name="Style 4" xfId="813"/>
    <cellStyle name="Style 40" xfId="814"/>
    <cellStyle name="Style 40 2" xfId="1471"/>
    <cellStyle name="Style 41" xfId="815"/>
    <cellStyle name="Style 42" xfId="816"/>
    <cellStyle name="Style 43" xfId="817"/>
    <cellStyle name="Style 44" xfId="818"/>
    <cellStyle name="Style 45" xfId="819"/>
    <cellStyle name="Style 46" xfId="820"/>
    <cellStyle name="Style 46 2" xfId="1472"/>
    <cellStyle name="Style 47" xfId="821"/>
    <cellStyle name="Style 5" xfId="822"/>
    <cellStyle name="Style 6" xfId="823"/>
    <cellStyle name="Style 7" xfId="824"/>
    <cellStyle name="Style 8" xfId="825"/>
    <cellStyle name="Style 9" xfId="826"/>
    <cellStyle name="Style Date" xfId="827"/>
    <cellStyle name="style_1" xfId="828"/>
    <cellStyle name="subhead" xfId="829"/>
    <cellStyle name="Subtotal" xfId="830"/>
    <cellStyle name="T" xfId="831"/>
    <cellStyle name="T_bao cao" xfId="832"/>
    <cellStyle name="T_Bao cao so lieu kiem toan nam 2007 sua" xfId="833"/>
    <cellStyle name="T_Bao cao so lieu kiem toan nam 2007 sua_Bieu mau 1-2 - gui cac phong" xfId="834"/>
    <cellStyle name="T_Bao cao so lieu kiem toan nam 2007 sua_Bieu mau 1-2 - gui cac phong_PL 30a 5 nam theo QD giao von cua Bo KHDT 1187" xfId="835"/>
    <cellStyle name="T_Bao cao so lieu kiem toan nam 2007 sua_Phu bieu gui cac Phong" xfId="836"/>
    <cellStyle name="T_Bao cao so lieu kiem toan nam 2007 sua_Phu bieu gui cac Phong_PL 30a 5 nam theo QD giao von cua Bo KHDT 1187" xfId="837"/>
    <cellStyle name="T_Bao cao so lieu kiem toan nam 2007 sua_PL 30a 5 nam theo QD giao von cua Bo KHDT 1187" xfId="838"/>
    <cellStyle name="T_Bao cao so lieu kiem toan nam 2007 sua_Ung truoc von nam 2015 (Von 2014 - 2016)" xfId="839"/>
    <cellStyle name="T_Bao cao so lieu kiem toan nam 2007 sua_Ung truoc von nam 2015 (Von 2014 - 2016)_PL 30a 5 nam theo QD giao von cua Bo KHDT 1187" xfId="840"/>
    <cellStyle name="T_bao cao_PB1 -  Hop truc tinh uy" xfId="841"/>
    <cellStyle name="T_bao cao_Phu luc so 2 - NSTW  - Phuong an tinh toan theo huong dan cua Bo (khong bao gom bat thuong)" xfId="842"/>
    <cellStyle name="T_bao cao_PL 3 - Hop truc tinh uy" xfId="843"/>
    <cellStyle name="T_bao cao_PL 30a 5 nam theo QD giao von cua Bo KHDT 1187" xfId="844"/>
    <cellStyle name="T_bao cao_PL4 - Hop truc tinh uy" xfId="845"/>
    <cellStyle name="T_bao cao_TW" xfId="846"/>
    <cellStyle name="T_BBTNG-06" xfId="847"/>
    <cellStyle name="T_BBTNG-06_PB1 -  Hop truc tinh uy" xfId="848"/>
    <cellStyle name="T_BBTNG-06_Phu luc so 2 - NSTW  - Phuong an tinh toan theo huong dan cua Bo (khong bao gom bat thuong)" xfId="849"/>
    <cellStyle name="T_BBTNG-06_PL 3 - Hop truc tinh uy" xfId="850"/>
    <cellStyle name="T_BBTNG-06_PL 30a 5 nam theo QD giao von cua Bo KHDT 1187" xfId="851"/>
    <cellStyle name="T_BBTNG-06_PL4 - Hop truc tinh uy" xfId="852"/>
    <cellStyle name="T_BC CTMT-2008 Ttinh" xfId="853"/>
    <cellStyle name="T_BC CTMT-2008 Ttinh_Bieu mau 1-2 - gui cac phong" xfId="854"/>
    <cellStyle name="T_BC CTMT-2008 Ttinh_Bieu mau 1-2 - gui cac phong_PL 30a 5 nam theo QD giao von cua Bo KHDT 1187" xfId="855"/>
    <cellStyle name="T_BC CTMT-2008 Ttinh_Phu bieu gui cac Phong" xfId="856"/>
    <cellStyle name="T_BC CTMT-2008 Ttinh_Phu bieu gui cac Phong_PL 30a 5 nam theo QD giao von cua Bo KHDT 1187" xfId="857"/>
    <cellStyle name="T_BC CTMT-2008 Ttinh_PL 30a 5 nam theo QD giao von cua Bo KHDT 1187" xfId="858"/>
    <cellStyle name="T_BC CTMT-2008 Ttinh_Ung truoc von nam 2015 (Von 2014 - 2016)" xfId="859"/>
    <cellStyle name="T_BC CTMT-2008 Ttinh_Ung truoc von nam 2015 (Von 2014 - 2016)_PL 30a 5 nam theo QD giao von cua Bo KHDT 1187" xfId="860"/>
    <cellStyle name="T_Bieu mau danh muc du an thuoc CTMTQG nam 2008" xfId="861"/>
    <cellStyle name="T_Bieu mau danh muc du an thuoc CTMTQG nam 2008_Bieu mau 1-2 - gui cac phong" xfId="862"/>
    <cellStyle name="T_Bieu mau danh muc du an thuoc CTMTQG nam 2008_Bieu mau 1-2 - gui cac phong_PL 30a 5 nam theo QD giao von cua Bo KHDT 1187" xfId="863"/>
    <cellStyle name="T_Bieu mau danh muc du an thuoc CTMTQG nam 2008_Phu bieu gui cac Phong" xfId="864"/>
    <cellStyle name="T_Bieu mau danh muc du an thuoc CTMTQG nam 2008_Phu bieu gui cac Phong_PL 30a 5 nam theo QD giao von cua Bo KHDT 1187" xfId="865"/>
    <cellStyle name="T_Bieu mau danh muc du an thuoc CTMTQG nam 2008_PL 30a 5 nam theo QD giao von cua Bo KHDT 1187" xfId="866"/>
    <cellStyle name="T_Bieu mau danh muc du an thuoc CTMTQG nam 2008_Ung truoc von nam 2015 (Von 2014 - 2016)" xfId="867"/>
    <cellStyle name="T_Bieu mau danh muc du an thuoc CTMTQG nam 2008_Ung truoc von nam 2015 (Von 2014 - 2016)_PL 30a 5 nam theo QD giao von cua Bo KHDT 1187" xfId="868"/>
    <cellStyle name="T_Bieu tong hop nhu cau ung 2011 da chon loc -Mien nui" xfId="869"/>
    <cellStyle name="T_Bieu tong hop nhu cau ung 2011 da chon loc -Mien nui_Bieu mau 1-2 - gui cac phong" xfId="870"/>
    <cellStyle name="T_Bieu tong hop nhu cau ung 2011 da chon loc -Mien nui_Bieu mau 1-2 - gui cac phong_PL 30a 5 nam theo QD giao von cua Bo KHDT 1187" xfId="871"/>
    <cellStyle name="T_Bieu tong hop nhu cau ung 2011 da chon loc -Mien nui_Phu bieu gui cac Phong" xfId="872"/>
    <cellStyle name="T_Bieu tong hop nhu cau ung 2011 da chon loc -Mien nui_Phu bieu gui cac Phong_PL 30a 5 nam theo QD giao von cua Bo KHDT 1187" xfId="873"/>
    <cellStyle name="T_Bieu tong hop nhu cau ung 2011 da chon loc -Mien nui_PL 30a 5 nam theo QD giao von cua Bo KHDT 1187" xfId="874"/>
    <cellStyle name="T_Bieu tong hop nhu cau ung 2011 da chon loc -Mien nui_Ung truoc von nam 2015 (Von 2014 - 2016)" xfId="875"/>
    <cellStyle name="T_Bieu tong hop nhu cau ung 2011 da chon loc -Mien nui_Ung truoc von nam 2015 (Von 2014 - 2016)_PL 30a 5 nam theo QD giao von cua Bo KHDT 1187" xfId="876"/>
    <cellStyle name="T_Book1" xfId="877"/>
    <cellStyle name="T_Book1_1" xfId="878"/>
    <cellStyle name="T_Book1_1_Bieu tong hop nhu cau ung 2011 da chon loc -Mien nui" xfId="879"/>
    <cellStyle name="T_Book1_1_Bieu tong hop nhu cau ung 2011 da chon loc -Mien nui_Bieu mau 1-2 - gui cac phong" xfId="880"/>
    <cellStyle name="T_Book1_1_Bieu tong hop nhu cau ung 2011 da chon loc -Mien nui_Bieu mau 1-2 - gui cac phong_PL 30a 5 nam theo QD giao von cua Bo KHDT 1187" xfId="881"/>
    <cellStyle name="T_Book1_1_Bieu tong hop nhu cau ung 2011 da chon loc -Mien nui_Phu bieu gui cac Phong" xfId="882"/>
    <cellStyle name="T_Book1_1_Bieu tong hop nhu cau ung 2011 da chon loc -Mien nui_Phu bieu gui cac Phong_PL 30a 5 nam theo QD giao von cua Bo KHDT 1187" xfId="883"/>
    <cellStyle name="T_Book1_1_Bieu tong hop nhu cau ung 2011 da chon loc -Mien nui_PL 30a 5 nam theo QD giao von cua Bo KHDT 1187" xfId="884"/>
    <cellStyle name="T_Book1_1_Bieu tong hop nhu cau ung 2011 da chon loc -Mien nui_Ung truoc von nam 2015 (Von 2014 - 2016)" xfId="885"/>
    <cellStyle name="T_Book1_1_Bieu tong hop nhu cau ung 2011 da chon loc -Mien nui_Ung truoc von nam 2015 (Von 2014 - 2016)_PL 30a 5 nam theo QD giao von cua Bo KHDT 1187" xfId="886"/>
    <cellStyle name="T_Book1_1_CPK" xfId="887"/>
    <cellStyle name="T_Book1_1_CPK_PB1 -  Hop truc tinh uy" xfId="888"/>
    <cellStyle name="T_Book1_1_CPK_Phu luc so 2 - NSTW  - Phuong an tinh toan theo huong dan cua Bo (khong bao gom bat thuong)" xfId="889"/>
    <cellStyle name="T_Book1_1_CPK_PL 3 - Hop truc tinh uy" xfId="890"/>
    <cellStyle name="T_Book1_1_CPK_PL 30a 5 nam theo QD giao von cua Bo KHDT 1187" xfId="891"/>
    <cellStyle name="T_Book1_1_CPK_PL4 - Hop truc tinh uy" xfId="892"/>
    <cellStyle name="T_Book1_1_PL 30a 5 nam theo QD giao von cua Bo KHDT 1187" xfId="893"/>
    <cellStyle name="T_Book1_1_Thiet bi" xfId="894"/>
    <cellStyle name="T_Book1_1_Thiet bi_PB1 -  Hop truc tinh uy" xfId="895"/>
    <cellStyle name="T_Book1_1_Thiet bi_Phu luc so 2 - NSTW  - Phuong an tinh toan theo huong dan cua Bo (khong bao gom bat thuong)" xfId="896"/>
    <cellStyle name="T_Book1_1_Thiet bi_PL 3 - Hop truc tinh uy" xfId="897"/>
    <cellStyle name="T_Book1_1_Thiet bi_PL 30a 5 nam theo QD giao von cua Bo KHDT 1187" xfId="898"/>
    <cellStyle name="T_Book1_1_Thiet bi_PL4 - Hop truc tinh uy" xfId="899"/>
    <cellStyle name="T_Book1_BAo cao chi cuc de dieu" xfId="900"/>
    <cellStyle name="T_Book1_Bieu mau danh muc du an thuoc CTMTQG nam 2008" xfId="901"/>
    <cellStyle name="T_Book1_Bieu mau danh muc du an thuoc CTMTQG nam 2008_Bieu mau 1-2 - gui cac phong" xfId="902"/>
    <cellStyle name="T_Book1_Bieu mau danh muc du an thuoc CTMTQG nam 2008_Bieu mau 1-2 - gui cac phong_PL 30a 5 nam theo QD giao von cua Bo KHDT 1187" xfId="903"/>
    <cellStyle name="T_Book1_Bieu mau danh muc du an thuoc CTMTQG nam 2008_Phu bieu gui cac Phong" xfId="904"/>
    <cellStyle name="T_Book1_Bieu mau danh muc du an thuoc CTMTQG nam 2008_Phu bieu gui cac Phong_PL 30a 5 nam theo QD giao von cua Bo KHDT 1187" xfId="905"/>
    <cellStyle name="T_Book1_Bieu mau danh muc du an thuoc CTMTQG nam 2008_PL 30a 5 nam theo QD giao von cua Bo KHDT 1187" xfId="906"/>
    <cellStyle name="T_Book1_Bieu mau danh muc du an thuoc CTMTQG nam 2008_Ung truoc von nam 2015 (Von 2014 - 2016)" xfId="907"/>
    <cellStyle name="T_Book1_Bieu mau danh muc du an thuoc CTMTQG nam 2008_Ung truoc von nam 2015 (Von 2014 - 2016)_PL 30a 5 nam theo QD giao von cua Bo KHDT 1187" xfId="908"/>
    <cellStyle name="T_Book1_Bieu so 7" xfId="909"/>
    <cellStyle name="T_Book1_Bieu tong hop nhu cau ung 2011 da chon loc -Mien nui" xfId="910"/>
    <cellStyle name="T_Book1_Bieu tong hop nhu cau ung 2011 da chon loc -Mien nui_Bieu mau 1-2 - gui cac phong" xfId="911"/>
    <cellStyle name="T_Book1_Bieu tong hop nhu cau ung 2011 da chon loc -Mien nui_Bieu mau 1-2 - gui cac phong_PL 30a 5 nam theo QD giao von cua Bo KHDT 1187" xfId="912"/>
    <cellStyle name="T_Book1_Bieu tong hop nhu cau ung 2011 da chon loc -Mien nui_Phu bieu gui cac Phong" xfId="913"/>
    <cellStyle name="T_Book1_Bieu tong hop nhu cau ung 2011 da chon loc -Mien nui_Phu bieu gui cac Phong_PL 30a 5 nam theo QD giao von cua Bo KHDT 1187" xfId="914"/>
    <cellStyle name="T_Book1_Bieu tong hop nhu cau ung 2011 da chon loc -Mien nui_PL 30a 5 nam theo QD giao von cua Bo KHDT 1187" xfId="915"/>
    <cellStyle name="T_Book1_Bieu tong hop nhu cau ung 2011 da chon loc -Mien nui_Ung truoc von nam 2015 (Von 2014 - 2016)" xfId="916"/>
    <cellStyle name="T_Book1_Bieu tong hop nhu cau ung 2011 da chon loc -Mien nui_Ung truoc von nam 2015 (Von 2014 - 2016)_PL 30a 5 nam theo QD giao von cua Bo KHDT 1187" xfId="917"/>
    <cellStyle name="T_Book1_Chitiet" xfId="918"/>
    <cellStyle name="T_Book1_Cong trinh co y kien LD_Dang_NN_2011-Tay nguyen-9-10" xfId="919"/>
    <cellStyle name="T_Book1_Cong trinh co y kien LD_Dang_NN_2011-Tay nguyen-9-10_Bieu mau 1-2 - gui cac phong" xfId="920"/>
    <cellStyle name="T_Book1_Cong trinh co y kien LD_Dang_NN_2011-Tay nguyen-9-10_Bieu mau 1-2 - gui cac phong_PL 30a 5 nam theo QD giao von cua Bo KHDT 1187" xfId="921"/>
    <cellStyle name="T_Book1_Cong trinh co y kien LD_Dang_NN_2011-Tay nguyen-9-10_PB1 -  Hop truc tinh uy" xfId="922"/>
    <cellStyle name="T_Book1_Cong trinh co y kien LD_Dang_NN_2011-Tay nguyen-9-10_Phu bieu gui cac Phong" xfId="923"/>
    <cellStyle name="T_Book1_Cong trinh co y kien LD_Dang_NN_2011-Tay nguyen-9-10_Phu bieu gui cac Phong_PL 30a 5 nam theo QD giao von cua Bo KHDT 1187" xfId="924"/>
    <cellStyle name="T_Book1_Cong trinh co y kien LD_Dang_NN_2011-Tay nguyen-9-10_Phu luc so 2 - NSTW  - Phuong an tinh toan theo huong dan cua Bo (khong bao gom bat thuong)" xfId="925"/>
    <cellStyle name="T_Book1_Cong trinh co y kien LD_Dang_NN_2011-Tay nguyen-9-10_PL 3 - Hop truc tinh uy" xfId="926"/>
    <cellStyle name="T_Book1_Cong trinh co y kien LD_Dang_NN_2011-Tay nguyen-9-10_PL 30a 5 nam theo QD giao von cua Bo KHDT 1187" xfId="927"/>
    <cellStyle name="T_Book1_Cong trinh co y kien LD_Dang_NN_2011-Tay nguyen-9-10_PL4 - Hop truc tinh uy" xfId="928"/>
    <cellStyle name="T_Book1_Cong trinh co y kien LD_Dang_NN_2011-Tay nguyen-9-10_Ung truoc von nam 2015 (Von 2014 - 2016)" xfId="929"/>
    <cellStyle name="T_Book1_Cong trinh co y kien LD_Dang_NN_2011-Tay nguyen-9-10_Ung truoc von nam 2015 (Von 2014 - 2016)_PL 30a 5 nam theo QD giao von cua Bo KHDT 1187" xfId="930"/>
    <cellStyle name="T_Book1_CPK" xfId="931"/>
    <cellStyle name="T_Book1_CPK_PL 30a 5 nam theo QD giao von cua Bo KHDT 1187" xfId="932"/>
    <cellStyle name="T_Book1_DK 2012" xfId="933"/>
    <cellStyle name="T_Book1_Du an khoi cong moi nam 2010" xfId="934"/>
    <cellStyle name="T_Book1_Du an khoi cong moi nam 2010_Bieu mau 1-2 - gui cac phong" xfId="935"/>
    <cellStyle name="T_Book1_Du an khoi cong moi nam 2010_Bieu mau 1-2 - gui cac phong_PL 30a 5 nam theo QD giao von cua Bo KHDT 1187" xfId="936"/>
    <cellStyle name="T_Book1_Du an khoi cong moi nam 2010_Phu bieu gui cac Phong" xfId="937"/>
    <cellStyle name="T_Book1_Du an khoi cong moi nam 2010_Phu bieu gui cac Phong_PL 30a 5 nam theo QD giao von cua Bo KHDT 1187" xfId="938"/>
    <cellStyle name="T_Book1_Du an khoi cong moi nam 2010_PL 30a 5 nam theo QD giao von cua Bo KHDT 1187" xfId="939"/>
    <cellStyle name="T_Book1_Du an khoi cong moi nam 2010_Ung truoc von nam 2015 (Von 2014 - 2016)" xfId="940"/>
    <cellStyle name="T_Book1_Du an khoi cong moi nam 2010_Ung truoc von nam 2015 (Von 2014 - 2016)_PL 30a 5 nam theo QD giao von cua Bo KHDT 1187" xfId="941"/>
    <cellStyle name="T_Book1_Du kien ke hoach nguon von can doi ngan sach ngay (25.8.2012)" xfId="942"/>
    <cellStyle name="T_Book1_Du kien KH TPCP 2013" xfId="943"/>
    <cellStyle name="T_Book1_Hang Tom goi9 9-07(Cau 12 sua)" xfId="944"/>
    <cellStyle name="T_Book1_Ket qua phan bo von nam 2008" xfId="945"/>
    <cellStyle name="T_Book1_Ket qua phan bo von nam 2008_Bieu mau 1-2 - gui cac phong" xfId="946"/>
    <cellStyle name="T_Book1_Ket qua phan bo von nam 2008_Bieu mau 1-2 - gui cac phong_PL 30a 5 nam theo QD giao von cua Bo KHDT 1187" xfId="947"/>
    <cellStyle name="T_Book1_Ket qua phan bo von nam 2008_Phu bieu gui cac Phong" xfId="948"/>
    <cellStyle name="T_Book1_Ket qua phan bo von nam 2008_Phu bieu gui cac Phong_PL 30a 5 nam theo QD giao von cua Bo KHDT 1187" xfId="949"/>
    <cellStyle name="T_Book1_Ket qua phan bo von nam 2008_PL 30a 5 nam theo QD giao von cua Bo KHDT 1187" xfId="950"/>
    <cellStyle name="T_Book1_Ket qua phan bo von nam 2008_Ung truoc von nam 2015 (Von 2014 - 2016)" xfId="951"/>
    <cellStyle name="T_Book1_Ket qua phan bo von nam 2008_Ung truoc von nam 2015 (Von 2014 - 2016)_PL 30a 5 nam theo QD giao von cua Bo KHDT 1187" xfId="952"/>
    <cellStyle name="T_Book1_KH XDCB_2008 lan 2 sua ngay 10-11" xfId="953"/>
    <cellStyle name="T_Book1_KH XDCB_2008 lan 2 sua ngay 10-11_Bieu mau 1-2 - gui cac phong" xfId="954"/>
    <cellStyle name="T_Book1_KH XDCB_2008 lan 2 sua ngay 10-11_Bieu mau 1-2 - gui cac phong_PL 30a 5 nam theo QD giao von cua Bo KHDT 1187" xfId="955"/>
    <cellStyle name="T_Book1_KH XDCB_2008 lan 2 sua ngay 10-11_Phu bieu gui cac Phong" xfId="956"/>
    <cellStyle name="T_Book1_KH XDCB_2008 lan 2 sua ngay 10-11_Phu bieu gui cac Phong_PL 30a 5 nam theo QD giao von cua Bo KHDT 1187" xfId="957"/>
    <cellStyle name="T_Book1_KH XDCB_2008 lan 2 sua ngay 10-11_PL 30a 5 nam theo QD giao von cua Bo KHDT 1187" xfId="958"/>
    <cellStyle name="T_Book1_KH XDCB_2008 lan 2 sua ngay 10-11_Ung truoc von nam 2015 (Von 2014 - 2016)" xfId="959"/>
    <cellStyle name="T_Book1_KH XDCB_2008 lan 2 sua ngay 10-11_Ung truoc von nam 2015 (Von 2014 - 2016)_PL 30a 5 nam theo QD giao von cua Bo KHDT 1187" xfId="960"/>
    <cellStyle name="T_Book1_Khoi luong chinh Hang Tom" xfId="961"/>
    <cellStyle name="T_Book1_NC" xfId="962"/>
    <cellStyle name="T_Book1_Nhu cau von ung truoc 2011 Tha h Hoa + Nge An gui TW" xfId="963"/>
    <cellStyle name="T_Book1_Nhu cau von ung truoc 2011 Tha h Hoa + Nge An gui TW_PB1 -  Hop truc tinh uy" xfId="964"/>
    <cellStyle name="T_Book1_Nhu cau von ung truoc 2011 Tha h Hoa + Nge An gui TW_Phu luc so 2 - NSTW  - Phuong an tinh toan theo huong dan cua Bo (khong bao gom bat thuong)" xfId="965"/>
    <cellStyle name="T_Book1_Nhu cau von ung truoc 2011 Tha h Hoa + Nge An gui TW_PL 3 - Hop truc tinh uy" xfId="966"/>
    <cellStyle name="T_Book1_Nhu cau von ung truoc 2011 Tha h Hoa + Nge An gui TW_PL 30a 5 nam theo QD giao von cua Bo KHDT 1187" xfId="967"/>
    <cellStyle name="T_Book1_Nhu cau von ung truoc 2011 Tha h Hoa + Nge An gui TW_PL4 - Hop truc tinh uy" xfId="968"/>
    <cellStyle name="T_Book1_PB1 -  Hop truc tinh uy" xfId="969"/>
    <cellStyle name="T_Book1_Phu luc so 2 - NSTW  - Phuong an tinh toan theo huong dan cua Bo (khong bao gom bat thuong)" xfId="970"/>
    <cellStyle name="T_Book1_PL 3 - Hop truc tinh uy" xfId="971"/>
    <cellStyle name="T_Book1_PL 30a 5 nam theo QD giao von cua Bo KHDT 1187" xfId="972"/>
    <cellStyle name="T_Book1_PL4 - Hop truc tinh uy" xfId="973"/>
    <cellStyle name="T_Book1_TH ung tren 70%-Ra soat phap ly-8-6 (dung de chuyen vao vu TH)" xfId="974"/>
    <cellStyle name="T_Book1_TH ung tren 70%-Ra soat phap ly-8-6 (dung de chuyen vao vu TH)_Bieu mau 1-2 - gui cac phong" xfId="975"/>
    <cellStyle name="T_Book1_TH ung tren 70%-Ra soat phap ly-8-6 (dung de chuyen vao vu TH)_Bieu mau 1-2 - gui cac phong_PL 30a 5 nam theo QD giao von cua Bo KHDT 1187" xfId="976"/>
    <cellStyle name="T_Book1_TH ung tren 70%-Ra soat phap ly-8-6 (dung de chuyen vao vu TH)_PB1 -  Hop truc tinh uy" xfId="977"/>
    <cellStyle name="T_Book1_TH ung tren 70%-Ra soat phap ly-8-6 (dung de chuyen vao vu TH)_Phu bieu gui cac Phong" xfId="978"/>
    <cellStyle name="T_Book1_TH ung tren 70%-Ra soat phap ly-8-6 (dung de chuyen vao vu TH)_Phu bieu gui cac Phong_PL 30a 5 nam theo QD giao von cua Bo KHDT 1187" xfId="979"/>
    <cellStyle name="T_Book1_TH ung tren 70%-Ra soat phap ly-8-6 (dung de chuyen vao vu TH)_Phu luc so 2 - NSTW  - Phuong an tinh toan theo huong dan cua Bo (khong bao gom bat thuong)" xfId="980"/>
    <cellStyle name="T_Book1_TH ung tren 70%-Ra soat phap ly-8-6 (dung de chuyen vao vu TH)_PL 3 - Hop truc tinh uy" xfId="981"/>
    <cellStyle name="T_Book1_TH ung tren 70%-Ra soat phap ly-8-6 (dung de chuyen vao vu TH)_PL 30a 5 nam theo QD giao von cua Bo KHDT 1187" xfId="982"/>
    <cellStyle name="T_Book1_TH ung tren 70%-Ra soat phap ly-8-6 (dung de chuyen vao vu TH)_PL4 - Hop truc tinh uy" xfId="983"/>
    <cellStyle name="T_Book1_TH ung tren 70%-Ra soat phap ly-8-6 (dung de chuyen vao vu TH)_Ung truoc von nam 2015 (Von 2014 - 2016)" xfId="984"/>
    <cellStyle name="T_Book1_TH ung tren 70%-Ra soat phap ly-8-6 (dung de chuyen vao vu TH)_Ung truoc von nam 2015 (Von 2014 - 2016)_PL 30a 5 nam theo QD giao von cua Bo KHDT 1187" xfId="985"/>
    <cellStyle name="T_Book1_TH y kien LD_KH 2010 Ca Nuoc 22-9-2011-Gui ca Vu" xfId="986"/>
    <cellStyle name="T_Book1_TH y kien LD_KH 2010 Ca Nuoc 22-9-2011-Gui ca Vu_Bieu mau 1-2 - gui cac phong" xfId="987"/>
    <cellStyle name="T_Book1_TH y kien LD_KH 2010 Ca Nuoc 22-9-2011-Gui ca Vu_Bieu mau 1-2 - gui cac phong_PL 30a 5 nam theo QD giao von cua Bo KHDT 1187" xfId="988"/>
    <cellStyle name="T_Book1_TH y kien LD_KH 2010 Ca Nuoc 22-9-2011-Gui ca Vu_PB1 -  Hop truc tinh uy" xfId="989"/>
    <cellStyle name="T_Book1_TH y kien LD_KH 2010 Ca Nuoc 22-9-2011-Gui ca Vu_Phu bieu gui cac Phong" xfId="990"/>
    <cellStyle name="T_Book1_TH y kien LD_KH 2010 Ca Nuoc 22-9-2011-Gui ca Vu_Phu bieu gui cac Phong_PL 30a 5 nam theo QD giao von cua Bo KHDT 1187" xfId="991"/>
    <cellStyle name="T_Book1_TH y kien LD_KH 2010 Ca Nuoc 22-9-2011-Gui ca Vu_Phu luc so 2 - NSTW  - Phuong an tinh toan theo huong dan cua Bo (khong bao gom bat thuong)" xfId="992"/>
    <cellStyle name="T_Book1_TH y kien LD_KH 2010 Ca Nuoc 22-9-2011-Gui ca Vu_PL 3 - Hop truc tinh uy" xfId="993"/>
    <cellStyle name="T_Book1_TH y kien LD_KH 2010 Ca Nuoc 22-9-2011-Gui ca Vu_PL 30a 5 nam theo QD giao von cua Bo KHDT 1187" xfId="994"/>
    <cellStyle name="T_Book1_TH y kien LD_KH 2010 Ca Nuoc 22-9-2011-Gui ca Vu_PL4 - Hop truc tinh uy" xfId="995"/>
    <cellStyle name="T_Book1_TH y kien LD_KH 2010 Ca Nuoc 22-9-2011-Gui ca Vu_Ung truoc von nam 2015 (Von 2014 - 2016)" xfId="996"/>
    <cellStyle name="T_Book1_TH y kien LD_KH 2010 Ca Nuoc 22-9-2011-Gui ca Vu_Ung truoc von nam 2015 (Von 2014 - 2016)_PL 30a 5 nam theo QD giao von cua Bo KHDT 1187" xfId="997"/>
    <cellStyle name="T_Book1_Thiet bi" xfId="998"/>
    <cellStyle name="T_Book1_Thiet bi_PL 30a 5 nam theo QD giao von cua Bo KHDT 1187" xfId="999"/>
    <cellStyle name="T_Book1_TN - Ho tro khac 2011" xfId="1000"/>
    <cellStyle name="T_Book1_TN - Ho tro khac 2011_Bieu mau 1-2 - gui cac phong" xfId="1001"/>
    <cellStyle name="T_Book1_TN - Ho tro khac 2011_Bieu mau 1-2 - gui cac phong_PL 30a 5 nam theo QD giao von cua Bo KHDT 1187" xfId="1002"/>
    <cellStyle name="T_Book1_TN - Ho tro khac 2011_PB1 -  Hop truc tinh uy" xfId="1003"/>
    <cellStyle name="T_Book1_TN - Ho tro khac 2011_Phu bieu gui cac Phong" xfId="1004"/>
    <cellStyle name="T_Book1_TN - Ho tro khac 2011_Phu bieu gui cac Phong_PL 30a 5 nam theo QD giao von cua Bo KHDT 1187" xfId="1005"/>
    <cellStyle name="T_Book1_TN - Ho tro khac 2011_Phu luc so 2 - NSTW  - Phuong an tinh toan theo huong dan cua Bo (khong bao gom bat thuong)" xfId="1006"/>
    <cellStyle name="T_Book1_TN - Ho tro khac 2011_PL 3 - Hop truc tinh uy" xfId="1007"/>
    <cellStyle name="T_Book1_TN - Ho tro khac 2011_PL 30a 5 nam theo QD giao von cua Bo KHDT 1187" xfId="1008"/>
    <cellStyle name="T_Book1_TN - Ho tro khac 2011_PL4 - Hop truc tinh uy" xfId="1009"/>
    <cellStyle name="T_Book1_TN - Ho tro khac 2011_Ung truoc von nam 2015 (Von 2014 - 2016)" xfId="1010"/>
    <cellStyle name="T_Book1_TN - Ho tro khac 2011_Ung truoc von nam 2015 (Von 2014 - 2016)_PL 30a 5 nam theo QD giao von cua Bo KHDT 1187" xfId="1011"/>
    <cellStyle name="T_Book1_Tong hop nhu cau von den 30.9.2011 (Bieu tong hop)" xfId="1012"/>
    <cellStyle name="T_Book1_Tong hop von TPCP 2012 - 2015 va 2014 - 2016" xfId="1013"/>
    <cellStyle name="T_Book1_ung truoc 2011 NSTW Thanh Hoa + Nge An gui Thu 12-5" xfId="1014"/>
    <cellStyle name="T_Book1_ung truoc 2011 NSTW Thanh Hoa + Nge An gui Thu 12-5_PB1 -  Hop truc tinh uy" xfId="1015"/>
    <cellStyle name="T_Book1_ung truoc 2011 NSTW Thanh Hoa + Nge An gui Thu 12-5_Phu luc so 2 - NSTW  - Phuong an tinh toan theo huong dan cua Bo (khong bao gom bat thuong)" xfId="1016"/>
    <cellStyle name="T_Book1_ung truoc 2011 NSTW Thanh Hoa + Nge An gui Thu 12-5_PL 3 - Hop truc tinh uy" xfId="1017"/>
    <cellStyle name="T_Book1_ung truoc 2011 NSTW Thanh Hoa + Nge An gui Thu 12-5_PL 30a 5 nam theo QD giao von cua Bo KHDT 1187" xfId="1018"/>
    <cellStyle name="T_Book1_ung truoc 2011 NSTW Thanh Hoa + Nge An gui Thu 12-5_PL4 - Hop truc tinh uy" xfId="1019"/>
    <cellStyle name="T_Book1_Von TPCP nam 2010 - New" xfId="1020"/>
    <cellStyle name="T_Cao do mong cong, phai tuyen" xfId="1021"/>
    <cellStyle name="T_Chuan bi dau tu nam 2008" xfId="1022"/>
    <cellStyle name="T_Chuan bi dau tu nam 2008_Bieu mau 1-2 - gui cac phong" xfId="1023"/>
    <cellStyle name="T_Chuan bi dau tu nam 2008_Bieu mau 1-2 - gui cac phong_PL 30a 5 nam theo QD giao von cua Bo KHDT 1187" xfId="1024"/>
    <cellStyle name="T_Chuan bi dau tu nam 2008_Phu bieu gui cac Phong" xfId="1025"/>
    <cellStyle name="T_Chuan bi dau tu nam 2008_Phu bieu gui cac Phong_PL 30a 5 nam theo QD giao von cua Bo KHDT 1187" xfId="1026"/>
    <cellStyle name="T_Chuan bi dau tu nam 2008_PL 30a 5 nam theo QD giao von cua Bo KHDT 1187" xfId="1027"/>
    <cellStyle name="T_Chuan bi dau tu nam 2008_Ung truoc von nam 2015 (Von 2014 - 2016)" xfId="1028"/>
    <cellStyle name="T_Chuan bi dau tu nam 2008_Ung truoc von nam 2015 (Von 2014 - 2016)_PL 30a 5 nam theo QD giao von cua Bo KHDT 1187" xfId="1029"/>
    <cellStyle name="T_Copy of Bao cao  XDCB 7 thang nam 2008_So KH&amp;DT SUA" xfId="1030"/>
    <cellStyle name="T_Copy of Bao cao  XDCB 7 thang nam 2008_So KH&amp;DT SUA_Bieu mau 1-2 - gui cac phong" xfId="1031"/>
    <cellStyle name="T_Copy of Bao cao  XDCB 7 thang nam 2008_So KH&amp;DT SUA_Bieu mau 1-2 - gui cac phong_PL 30a 5 nam theo QD giao von cua Bo KHDT 1187" xfId="1032"/>
    <cellStyle name="T_Copy of Bao cao  XDCB 7 thang nam 2008_So KH&amp;DT SUA_Phu bieu gui cac Phong" xfId="1033"/>
    <cellStyle name="T_Copy of Bao cao  XDCB 7 thang nam 2008_So KH&amp;DT SUA_Phu bieu gui cac Phong_PL 30a 5 nam theo QD giao von cua Bo KHDT 1187" xfId="1034"/>
    <cellStyle name="T_Copy of Bao cao  XDCB 7 thang nam 2008_So KH&amp;DT SUA_PL 30a 5 nam theo QD giao von cua Bo KHDT 1187" xfId="1035"/>
    <cellStyle name="T_Copy of Bao cao  XDCB 7 thang nam 2008_So KH&amp;DT SUA_Ung truoc von nam 2015 (Von 2014 - 2016)" xfId="1036"/>
    <cellStyle name="T_Copy of Bao cao  XDCB 7 thang nam 2008_So KH&amp;DT SUA_Ung truoc von nam 2015 (Von 2014 - 2016)_PL 30a 5 nam theo QD giao von cua Bo KHDT 1187" xfId="1037"/>
    <cellStyle name="T_CPK" xfId="1038"/>
    <cellStyle name="T_CPK_PB1 -  Hop truc tinh uy" xfId="1039"/>
    <cellStyle name="T_CPK_Phu luc so 2 - NSTW  - Phuong an tinh toan theo huong dan cua Bo (khong bao gom bat thuong)" xfId="1040"/>
    <cellStyle name="T_CPK_PL 3 - Hop truc tinh uy" xfId="1041"/>
    <cellStyle name="T_CPK_PL 30a 5 nam theo QD giao von cua Bo KHDT 1187" xfId="1042"/>
    <cellStyle name="T_CPK_PL4 - Hop truc tinh uy" xfId="1043"/>
    <cellStyle name="T_CTMTQG 2008" xfId="1044"/>
    <cellStyle name="T_CTMTQG 2008_Bieu mau 1-2 - gui cac phong" xfId="1045"/>
    <cellStyle name="T_CTMTQG 2008_Bieu mau 1-2 - gui cac phong_PL 30a 5 nam theo QD giao von cua Bo KHDT 1187" xfId="1046"/>
    <cellStyle name="T_CTMTQG 2008_Bieu mau danh muc du an thuoc CTMTQG nam 2008" xfId="1047"/>
    <cellStyle name="T_CTMTQG 2008_Bieu mau danh muc du an thuoc CTMTQG nam 2008_Bieu mau 1-2 - gui cac phong" xfId="1048"/>
    <cellStyle name="T_CTMTQG 2008_Bieu mau danh muc du an thuoc CTMTQG nam 2008_Bieu mau 1-2 - gui cac phong_PL 30a 5 nam theo QD giao von cua Bo KHDT 1187" xfId="1049"/>
    <cellStyle name="T_CTMTQG 2008_Bieu mau danh muc du an thuoc CTMTQG nam 2008_Phu bieu gui cac Phong" xfId="1050"/>
    <cellStyle name="T_CTMTQG 2008_Bieu mau danh muc du an thuoc CTMTQG nam 2008_Phu bieu gui cac Phong_PL 30a 5 nam theo QD giao von cua Bo KHDT 1187" xfId="1051"/>
    <cellStyle name="T_CTMTQG 2008_Bieu mau danh muc du an thuoc CTMTQG nam 2008_PL 30a 5 nam theo QD giao von cua Bo KHDT 1187" xfId="1052"/>
    <cellStyle name="T_CTMTQG 2008_Bieu mau danh muc du an thuoc CTMTQG nam 2008_Ung truoc von nam 2015 (Von 2014 - 2016)" xfId="1053"/>
    <cellStyle name="T_CTMTQG 2008_Bieu mau danh muc du an thuoc CTMTQG nam 2008_Ung truoc von nam 2015 (Von 2014 - 2016)_PL 30a 5 nam theo QD giao von cua Bo KHDT 1187" xfId="1054"/>
    <cellStyle name="T_CTMTQG 2008_Hi-Tong hop KQ phan bo KH nam 08- LD fong giao 15-11-08" xfId="1055"/>
    <cellStyle name="T_CTMTQG 2008_Hi-Tong hop KQ phan bo KH nam 08- LD fong giao 15-11-08_Bieu mau 1-2 - gui cac phong" xfId="1056"/>
    <cellStyle name="T_CTMTQG 2008_Hi-Tong hop KQ phan bo KH nam 08- LD fong giao 15-11-08_Bieu mau 1-2 - gui cac phong_PL 30a 5 nam theo QD giao von cua Bo KHDT 1187" xfId="1057"/>
    <cellStyle name="T_CTMTQG 2008_Hi-Tong hop KQ phan bo KH nam 08- LD fong giao 15-11-08_Phu bieu gui cac Phong" xfId="1058"/>
    <cellStyle name="T_CTMTQG 2008_Hi-Tong hop KQ phan bo KH nam 08- LD fong giao 15-11-08_Phu bieu gui cac Phong_PL 30a 5 nam theo QD giao von cua Bo KHDT 1187" xfId="1059"/>
    <cellStyle name="T_CTMTQG 2008_Hi-Tong hop KQ phan bo KH nam 08- LD fong giao 15-11-08_PL 30a 5 nam theo QD giao von cua Bo KHDT 1187" xfId="1060"/>
    <cellStyle name="T_CTMTQG 2008_Hi-Tong hop KQ phan bo KH nam 08- LD fong giao 15-11-08_Ung truoc von nam 2015 (Von 2014 - 2016)" xfId="1061"/>
    <cellStyle name="T_CTMTQG 2008_Hi-Tong hop KQ phan bo KH nam 08- LD fong giao 15-11-08_Ung truoc von nam 2015 (Von 2014 - 2016)_PL 30a 5 nam theo QD giao von cua Bo KHDT 1187" xfId="1062"/>
    <cellStyle name="T_CTMTQG 2008_Ket qua thuc hien nam 2008" xfId="1063"/>
    <cellStyle name="T_CTMTQG 2008_Ket qua thuc hien nam 2008_Bieu mau 1-2 - gui cac phong" xfId="1064"/>
    <cellStyle name="T_CTMTQG 2008_Ket qua thuc hien nam 2008_Bieu mau 1-2 - gui cac phong_PL 30a 5 nam theo QD giao von cua Bo KHDT 1187" xfId="1065"/>
    <cellStyle name="T_CTMTQG 2008_Ket qua thuc hien nam 2008_Phu bieu gui cac Phong" xfId="1066"/>
    <cellStyle name="T_CTMTQG 2008_Ket qua thuc hien nam 2008_Phu bieu gui cac Phong_PL 30a 5 nam theo QD giao von cua Bo KHDT 1187" xfId="1067"/>
    <cellStyle name="T_CTMTQG 2008_Ket qua thuc hien nam 2008_PL 30a 5 nam theo QD giao von cua Bo KHDT 1187" xfId="1068"/>
    <cellStyle name="T_CTMTQG 2008_Ket qua thuc hien nam 2008_Ung truoc von nam 2015 (Von 2014 - 2016)" xfId="1069"/>
    <cellStyle name="T_CTMTQG 2008_Ket qua thuc hien nam 2008_Ung truoc von nam 2015 (Von 2014 - 2016)_PL 30a 5 nam theo QD giao von cua Bo KHDT 1187" xfId="1070"/>
    <cellStyle name="T_CTMTQG 2008_KH XDCB_2008 lan 1" xfId="1071"/>
    <cellStyle name="T_CTMTQG 2008_KH XDCB_2008 lan 1 sua ngay 27-10" xfId="1072"/>
    <cellStyle name="T_CTMTQG 2008_KH XDCB_2008 lan 1 sua ngay 27-10_Bieu mau 1-2 - gui cac phong" xfId="1073"/>
    <cellStyle name="T_CTMTQG 2008_KH XDCB_2008 lan 1 sua ngay 27-10_Bieu mau 1-2 - gui cac phong_PL 30a 5 nam theo QD giao von cua Bo KHDT 1187" xfId="1074"/>
    <cellStyle name="T_CTMTQG 2008_KH XDCB_2008 lan 1 sua ngay 27-10_Phu bieu gui cac Phong" xfId="1075"/>
    <cellStyle name="T_CTMTQG 2008_KH XDCB_2008 lan 1 sua ngay 27-10_Phu bieu gui cac Phong_PL 30a 5 nam theo QD giao von cua Bo KHDT 1187" xfId="1076"/>
    <cellStyle name="T_CTMTQG 2008_KH XDCB_2008 lan 1 sua ngay 27-10_PL 30a 5 nam theo QD giao von cua Bo KHDT 1187" xfId="1077"/>
    <cellStyle name="T_CTMTQG 2008_KH XDCB_2008 lan 1 sua ngay 27-10_Ung truoc von nam 2015 (Von 2014 - 2016)" xfId="1078"/>
    <cellStyle name="T_CTMTQG 2008_KH XDCB_2008 lan 1 sua ngay 27-10_Ung truoc von nam 2015 (Von 2014 - 2016)_PL 30a 5 nam theo QD giao von cua Bo KHDT 1187" xfId="1079"/>
    <cellStyle name="T_CTMTQG 2008_KH XDCB_2008 lan 1_Bieu mau 1-2 - gui cac phong" xfId="1080"/>
    <cellStyle name="T_CTMTQG 2008_KH XDCB_2008 lan 1_Bieu mau 1-2 - gui cac phong_PL 30a 5 nam theo QD giao von cua Bo KHDT 1187" xfId="1081"/>
    <cellStyle name="T_CTMTQG 2008_KH XDCB_2008 lan 1_Phu bieu gui cac Phong" xfId="1082"/>
    <cellStyle name="T_CTMTQG 2008_KH XDCB_2008 lan 1_Phu bieu gui cac Phong_PL 30a 5 nam theo QD giao von cua Bo KHDT 1187" xfId="1083"/>
    <cellStyle name="T_CTMTQG 2008_KH XDCB_2008 lan 1_PL 30a 5 nam theo QD giao von cua Bo KHDT 1187" xfId="1084"/>
    <cellStyle name="T_CTMTQG 2008_KH XDCB_2008 lan 1_Ung truoc von nam 2015 (Von 2014 - 2016)" xfId="1085"/>
    <cellStyle name="T_CTMTQG 2008_KH XDCB_2008 lan 1_Ung truoc von nam 2015 (Von 2014 - 2016)_PL 30a 5 nam theo QD giao von cua Bo KHDT 1187" xfId="1086"/>
    <cellStyle name="T_CTMTQG 2008_KH XDCB_2008 lan 2 sua ngay 10-11" xfId="1087"/>
    <cellStyle name="T_CTMTQG 2008_KH XDCB_2008 lan 2 sua ngay 10-11_Bieu mau 1-2 - gui cac phong" xfId="1088"/>
    <cellStyle name="T_CTMTQG 2008_KH XDCB_2008 lan 2 sua ngay 10-11_Bieu mau 1-2 - gui cac phong_PL 30a 5 nam theo QD giao von cua Bo KHDT 1187" xfId="1089"/>
    <cellStyle name="T_CTMTQG 2008_KH XDCB_2008 lan 2 sua ngay 10-11_Phu bieu gui cac Phong" xfId="1090"/>
    <cellStyle name="T_CTMTQG 2008_KH XDCB_2008 lan 2 sua ngay 10-11_Phu bieu gui cac Phong_PL 30a 5 nam theo QD giao von cua Bo KHDT 1187" xfId="1091"/>
    <cellStyle name="T_CTMTQG 2008_KH XDCB_2008 lan 2 sua ngay 10-11_PL 30a 5 nam theo QD giao von cua Bo KHDT 1187" xfId="1092"/>
    <cellStyle name="T_CTMTQG 2008_KH XDCB_2008 lan 2 sua ngay 10-11_Ung truoc von nam 2015 (Von 2014 - 2016)" xfId="1093"/>
    <cellStyle name="T_CTMTQG 2008_KH XDCB_2008 lan 2 sua ngay 10-11_Ung truoc von nam 2015 (Von 2014 - 2016)_PL 30a 5 nam theo QD giao von cua Bo KHDT 1187" xfId="1094"/>
    <cellStyle name="T_CTMTQG 2008_Phu bieu gui cac Phong" xfId="1095"/>
    <cellStyle name="T_CTMTQG 2008_Phu bieu gui cac Phong_PL 30a 5 nam theo QD giao von cua Bo KHDT 1187" xfId="1096"/>
    <cellStyle name="T_CTMTQG 2008_PL 30a 5 nam theo QD giao von cua Bo KHDT 1187" xfId="1097"/>
    <cellStyle name="T_CTMTQG 2008_Ung truoc von nam 2015 (Von 2014 - 2016)" xfId="1098"/>
    <cellStyle name="T_CTMTQG 2008_Ung truoc von nam 2015 (Von 2014 - 2016)_PL 30a 5 nam theo QD giao von cua Bo KHDT 1187" xfId="1099"/>
    <cellStyle name="T_Du an khoi cong moi nam 2010" xfId="1100"/>
    <cellStyle name="T_Du an khoi cong moi nam 2010_Bieu mau 1-2 - gui cac phong" xfId="1101"/>
    <cellStyle name="T_Du an khoi cong moi nam 2010_Bieu mau 1-2 - gui cac phong_PL 30a 5 nam theo QD giao von cua Bo KHDT 1187" xfId="1102"/>
    <cellStyle name="T_Du an khoi cong moi nam 2010_Phu bieu gui cac Phong" xfId="1103"/>
    <cellStyle name="T_Du an khoi cong moi nam 2010_Phu bieu gui cac Phong_PL 30a 5 nam theo QD giao von cua Bo KHDT 1187" xfId="1104"/>
    <cellStyle name="T_Du an khoi cong moi nam 2010_PL 30a 5 nam theo QD giao von cua Bo KHDT 1187" xfId="1105"/>
    <cellStyle name="T_Du an khoi cong moi nam 2010_Ung truoc von nam 2015 (Von 2014 - 2016)" xfId="1106"/>
    <cellStyle name="T_Du an khoi cong moi nam 2010_Ung truoc von nam 2015 (Von 2014 - 2016)_PL 30a 5 nam theo QD giao von cua Bo KHDT 1187" xfId="1107"/>
    <cellStyle name="T_DU AN TKQH VA CHUAN BI DAU TU NAM 2007 sua ngay 9-11" xfId="1108"/>
    <cellStyle name="T_DU AN TKQH VA CHUAN BI DAU TU NAM 2007 sua ngay 9-11_Bieu mau 1-2 - gui cac phong" xfId="1109"/>
    <cellStyle name="T_DU AN TKQH VA CHUAN BI DAU TU NAM 2007 sua ngay 9-11_Bieu mau 1-2 - gui cac phong_PL 30a 5 nam theo QD giao von cua Bo KHDT 1187" xfId="1110"/>
    <cellStyle name="T_DU AN TKQH VA CHUAN BI DAU TU NAM 2007 sua ngay 9-11_Bieu mau danh muc du an thuoc CTMTQG nam 2008" xfId="1111"/>
    <cellStyle name="T_DU AN TKQH VA CHUAN BI DAU TU NAM 2007 sua ngay 9-11_Bieu mau danh muc du an thuoc CTMTQG nam 2008_Bieu mau 1-2 - gui cac phong" xfId="1112"/>
    <cellStyle name="T_DU AN TKQH VA CHUAN BI DAU TU NAM 2007 sua ngay 9-11_Bieu mau danh muc du an thuoc CTMTQG nam 2008_Bieu mau 1-2 - gui cac phong_PL 30a 5 nam theo QD giao von cua Bo KHDT 1187" xfId="1113"/>
    <cellStyle name="T_DU AN TKQH VA CHUAN BI DAU TU NAM 2007 sua ngay 9-11_Bieu mau danh muc du an thuoc CTMTQG nam 2008_Phu bieu gui cac Phong" xfId="1114"/>
    <cellStyle name="T_DU AN TKQH VA CHUAN BI DAU TU NAM 2007 sua ngay 9-11_Bieu mau danh muc du an thuoc CTMTQG nam 2008_Phu bieu gui cac Phong_PL 30a 5 nam theo QD giao von cua Bo KHDT 1187" xfId="1115"/>
    <cellStyle name="T_DU AN TKQH VA CHUAN BI DAU TU NAM 2007 sua ngay 9-11_Bieu mau danh muc du an thuoc CTMTQG nam 2008_PL 30a 5 nam theo QD giao von cua Bo KHDT 1187" xfId="1116"/>
    <cellStyle name="T_DU AN TKQH VA CHUAN BI DAU TU NAM 2007 sua ngay 9-11_Bieu mau danh muc du an thuoc CTMTQG nam 2008_Ung truoc von nam 2015 (Von 2014 - 2016)" xfId="1117"/>
    <cellStyle name="T_DU AN TKQH VA CHUAN BI DAU TU NAM 2007 sua ngay 9-11_Bieu mau danh muc du an thuoc CTMTQG nam 2008_Ung truoc von nam 2015 (Von 2014 - 2016)_PL 30a 5 nam theo QD giao von cua Bo KHDT 1187" xfId="1118"/>
    <cellStyle name="T_DU AN TKQH VA CHUAN BI DAU TU NAM 2007 sua ngay 9-11_Du an khoi cong moi nam 2010" xfId="1119"/>
    <cellStyle name="T_DU AN TKQH VA CHUAN BI DAU TU NAM 2007 sua ngay 9-11_Du an khoi cong moi nam 2010_Bieu mau 1-2 - gui cac phong" xfId="1120"/>
    <cellStyle name="T_DU AN TKQH VA CHUAN BI DAU TU NAM 2007 sua ngay 9-11_Du an khoi cong moi nam 2010_Bieu mau 1-2 - gui cac phong_PL 30a 5 nam theo QD giao von cua Bo KHDT 1187" xfId="1121"/>
    <cellStyle name="T_DU AN TKQH VA CHUAN BI DAU TU NAM 2007 sua ngay 9-11_Du an khoi cong moi nam 2010_Phu bieu gui cac Phong" xfId="1122"/>
    <cellStyle name="T_DU AN TKQH VA CHUAN BI DAU TU NAM 2007 sua ngay 9-11_Du an khoi cong moi nam 2010_Phu bieu gui cac Phong_PL 30a 5 nam theo QD giao von cua Bo KHDT 1187" xfId="1123"/>
    <cellStyle name="T_DU AN TKQH VA CHUAN BI DAU TU NAM 2007 sua ngay 9-11_Du an khoi cong moi nam 2010_PL 30a 5 nam theo QD giao von cua Bo KHDT 1187" xfId="1124"/>
    <cellStyle name="T_DU AN TKQH VA CHUAN BI DAU TU NAM 2007 sua ngay 9-11_Du an khoi cong moi nam 2010_Ung truoc von nam 2015 (Von 2014 - 2016)" xfId="1125"/>
    <cellStyle name="T_DU AN TKQH VA CHUAN BI DAU TU NAM 2007 sua ngay 9-11_Du an khoi cong moi nam 2010_Ung truoc von nam 2015 (Von 2014 - 2016)_PL 30a 5 nam theo QD giao von cua Bo KHDT 1187" xfId="1126"/>
    <cellStyle name="T_DU AN TKQH VA CHUAN BI DAU TU NAM 2007 sua ngay 9-11_Ket qua phan bo von nam 2008" xfId="1127"/>
    <cellStyle name="T_DU AN TKQH VA CHUAN BI DAU TU NAM 2007 sua ngay 9-11_Ket qua phan bo von nam 2008_Bieu mau 1-2 - gui cac phong" xfId="1128"/>
    <cellStyle name="T_DU AN TKQH VA CHUAN BI DAU TU NAM 2007 sua ngay 9-11_Ket qua phan bo von nam 2008_Bieu mau 1-2 - gui cac phong_PL 30a 5 nam theo QD giao von cua Bo KHDT 1187" xfId="1129"/>
    <cellStyle name="T_DU AN TKQH VA CHUAN BI DAU TU NAM 2007 sua ngay 9-11_Ket qua phan bo von nam 2008_Phu bieu gui cac Phong" xfId="1130"/>
    <cellStyle name="T_DU AN TKQH VA CHUAN BI DAU TU NAM 2007 sua ngay 9-11_Ket qua phan bo von nam 2008_Phu bieu gui cac Phong_PL 30a 5 nam theo QD giao von cua Bo KHDT 1187" xfId="1131"/>
    <cellStyle name="T_DU AN TKQH VA CHUAN BI DAU TU NAM 2007 sua ngay 9-11_Ket qua phan bo von nam 2008_PL 30a 5 nam theo QD giao von cua Bo KHDT 1187" xfId="1132"/>
    <cellStyle name="T_DU AN TKQH VA CHUAN BI DAU TU NAM 2007 sua ngay 9-11_Ket qua phan bo von nam 2008_Ung truoc von nam 2015 (Von 2014 - 2016)" xfId="1133"/>
    <cellStyle name="T_DU AN TKQH VA CHUAN BI DAU TU NAM 2007 sua ngay 9-11_Ket qua phan bo von nam 2008_Ung truoc von nam 2015 (Von 2014 - 2016)_PL 30a 5 nam theo QD giao von cua Bo KHDT 1187" xfId="1134"/>
    <cellStyle name="T_DU AN TKQH VA CHUAN BI DAU TU NAM 2007 sua ngay 9-11_KH XDCB_2008 lan 2 sua ngay 10-11" xfId="1135"/>
    <cellStyle name="T_DU AN TKQH VA CHUAN BI DAU TU NAM 2007 sua ngay 9-11_KH XDCB_2008 lan 2 sua ngay 10-11_Bieu mau 1-2 - gui cac phong" xfId="1136"/>
    <cellStyle name="T_DU AN TKQH VA CHUAN BI DAU TU NAM 2007 sua ngay 9-11_KH XDCB_2008 lan 2 sua ngay 10-11_Bieu mau 1-2 - gui cac phong_PL 30a 5 nam theo QD giao von cua Bo KHDT 1187" xfId="1137"/>
    <cellStyle name="T_DU AN TKQH VA CHUAN BI DAU TU NAM 2007 sua ngay 9-11_KH XDCB_2008 lan 2 sua ngay 10-11_Phu bieu gui cac Phong" xfId="1138"/>
    <cellStyle name="T_DU AN TKQH VA CHUAN BI DAU TU NAM 2007 sua ngay 9-11_KH XDCB_2008 lan 2 sua ngay 10-11_Phu bieu gui cac Phong_PL 30a 5 nam theo QD giao von cua Bo KHDT 1187" xfId="1139"/>
    <cellStyle name="T_DU AN TKQH VA CHUAN BI DAU TU NAM 2007 sua ngay 9-11_KH XDCB_2008 lan 2 sua ngay 10-11_PL 30a 5 nam theo QD giao von cua Bo KHDT 1187" xfId="1140"/>
    <cellStyle name="T_DU AN TKQH VA CHUAN BI DAU TU NAM 2007 sua ngay 9-11_KH XDCB_2008 lan 2 sua ngay 10-11_Ung truoc von nam 2015 (Von 2014 - 2016)" xfId="1141"/>
    <cellStyle name="T_DU AN TKQH VA CHUAN BI DAU TU NAM 2007 sua ngay 9-11_KH XDCB_2008 lan 2 sua ngay 10-11_Ung truoc von nam 2015 (Von 2014 - 2016)_PL 30a 5 nam theo QD giao von cua Bo KHDT 1187" xfId="1142"/>
    <cellStyle name="T_DU AN TKQH VA CHUAN BI DAU TU NAM 2007 sua ngay 9-11_Phu bieu gui cac Phong" xfId="1143"/>
    <cellStyle name="T_DU AN TKQH VA CHUAN BI DAU TU NAM 2007 sua ngay 9-11_Phu bieu gui cac Phong_PL 30a 5 nam theo QD giao von cua Bo KHDT 1187" xfId="1144"/>
    <cellStyle name="T_DU AN TKQH VA CHUAN BI DAU TU NAM 2007 sua ngay 9-11_PL 30a 5 nam theo QD giao von cua Bo KHDT 1187" xfId="1145"/>
    <cellStyle name="T_DU AN TKQH VA CHUAN BI DAU TU NAM 2007 sua ngay 9-11_Ung truoc von nam 2015 (Von 2014 - 2016)" xfId="1146"/>
    <cellStyle name="T_DU AN TKQH VA CHUAN BI DAU TU NAM 2007 sua ngay 9-11_Ung truoc von nam 2015 (Von 2014 - 2016)_PL 30a 5 nam theo QD giao von cua Bo KHDT 1187" xfId="1147"/>
    <cellStyle name="T_du toan dieu chinh  20-8-2006" xfId="1148"/>
    <cellStyle name="T_du toan dieu chinh  20-8-2006_PB1 -  Hop truc tinh uy" xfId="1149"/>
    <cellStyle name="T_du toan dieu chinh  20-8-2006_Phu luc so 2 - NSTW  - Phuong an tinh toan theo huong dan cua Bo (khong bao gom bat thuong)" xfId="1150"/>
    <cellStyle name="T_du toan dieu chinh  20-8-2006_PL 3 - Hop truc tinh uy" xfId="1151"/>
    <cellStyle name="T_du toan dieu chinh  20-8-2006_PL 30a 5 nam theo QD giao von cua Bo KHDT 1187" xfId="1152"/>
    <cellStyle name="T_du toan dieu chinh  20-8-2006_PL4 - Hop truc tinh uy" xfId="1153"/>
    <cellStyle name="T_Gia thau Hoang Xuan" xfId="1154"/>
    <cellStyle name="T_Ke hoach KTXH  nam 2009_PKT thang 11 nam 2008" xfId="1155"/>
    <cellStyle name="T_Ke hoach KTXH  nam 2009_PKT thang 11 nam 2008_Bieu mau 1-2 - gui cac phong" xfId="1156"/>
    <cellStyle name="T_Ke hoach KTXH  nam 2009_PKT thang 11 nam 2008_Bieu mau 1-2 - gui cac phong_PL 30a 5 nam theo QD giao von cua Bo KHDT 1187" xfId="1157"/>
    <cellStyle name="T_Ke hoach KTXH  nam 2009_PKT thang 11 nam 2008_Phu bieu gui cac Phong" xfId="1158"/>
    <cellStyle name="T_Ke hoach KTXH  nam 2009_PKT thang 11 nam 2008_Phu bieu gui cac Phong_PL 30a 5 nam theo QD giao von cua Bo KHDT 1187" xfId="1159"/>
    <cellStyle name="T_Ke hoach KTXH  nam 2009_PKT thang 11 nam 2008_PL 30a 5 nam theo QD giao von cua Bo KHDT 1187" xfId="1160"/>
    <cellStyle name="T_Ke hoach KTXH  nam 2009_PKT thang 11 nam 2008_Ung truoc von nam 2015 (Von 2014 - 2016)" xfId="1161"/>
    <cellStyle name="T_Ke hoach KTXH  nam 2009_PKT thang 11 nam 2008_Ung truoc von nam 2015 (Von 2014 - 2016)_PL 30a 5 nam theo QD giao von cua Bo KHDT 1187" xfId="1162"/>
    <cellStyle name="T_Ket qua dau thau" xfId="1163"/>
    <cellStyle name="T_Ket qua dau thau_Bieu mau 1-2 - gui cac phong" xfId="1164"/>
    <cellStyle name="T_Ket qua dau thau_Bieu mau 1-2 - gui cac phong_PL 30a 5 nam theo QD giao von cua Bo KHDT 1187" xfId="1165"/>
    <cellStyle name="T_Ket qua dau thau_Phu bieu gui cac Phong" xfId="1166"/>
    <cellStyle name="T_Ket qua dau thau_Phu bieu gui cac Phong_PL 30a 5 nam theo QD giao von cua Bo KHDT 1187" xfId="1167"/>
    <cellStyle name="T_Ket qua dau thau_PL 30a 5 nam theo QD giao von cua Bo KHDT 1187" xfId="1168"/>
    <cellStyle name="T_Ket qua dau thau_Ung truoc von nam 2015 (Von 2014 - 2016)" xfId="1169"/>
    <cellStyle name="T_Ket qua dau thau_Ung truoc von nam 2015 (Von 2014 - 2016)_PL 30a 5 nam theo QD giao von cua Bo KHDT 1187" xfId="1170"/>
    <cellStyle name="T_Ket qua phan bo von nam 2008" xfId="1171"/>
    <cellStyle name="T_Ket qua phan bo von nam 2008_Bieu mau 1-2 - gui cac phong" xfId="1172"/>
    <cellStyle name="T_Ket qua phan bo von nam 2008_Bieu mau 1-2 - gui cac phong_PL 30a 5 nam theo QD giao von cua Bo KHDT 1187" xfId="1173"/>
    <cellStyle name="T_Ket qua phan bo von nam 2008_Phu bieu gui cac Phong" xfId="1174"/>
    <cellStyle name="T_Ket qua phan bo von nam 2008_Phu bieu gui cac Phong_PL 30a 5 nam theo QD giao von cua Bo KHDT 1187" xfId="1175"/>
    <cellStyle name="T_Ket qua phan bo von nam 2008_PL 30a 5 nam theo QD giao von cua Bo KHDT 1187" xfId="1176"/>
    <cellStyle name="T_Ket qua phan bo von nam 2008_Ung truoc von nam 2015 (Von 2014 - 2016)" xfId="1177"/>
    <cellStyle name="T_Ket qua phan bo von nam 2008_Ung truoc von nam 2015 (Von 2014 - 2016)_PL 30a 5 nam theo QD giao von cua Bo KHDT 1187" xfId="1178"/>
    <cellStyle name="T_KH XDCB_2008 lan 2 sua ngay 10-11" xfId="1179"/>
    <cellStyle name="T_KH XDCB_2008 lan 2 sua ngay 10-11_Bieu mau 1-2 - gui cac phong" xfId="1180"/>
    <cellStyle name="T_KH XDCB_2008 lan 2 sua ngay 10-11_Bieu mau 1-2 - gui cac phong_PL 30a 5 nam theo QD giao von cua Bo KHDT 1187" xfId="1181"/>
    <cellStyle name="T_KH XDCB_2008 lan 2 sua ngay 10-11_Phu bieu gui cac Phong" xfId="1182"/>
    <cellStyle name="T_KH XDCB_2008 lan 2 sua ngay 10-11_Phu bieu gui cac Phong_PL 30a 5 nam theo QD giao von cua Bo KHDT 1187" xfId="1183"/>
    <cellStyle name="T_KH XDCB_2008 lan 2 sua ngay 10-11_PL 30a 5 nam theo QD giao von cua Bo KHDT 1187" xfId="1184"/>
    <cellStyle name="T_KH XDCB_2008 lan 2 sua ngay 10-11_Ung truoc von nam 2015 (Von 2014 - 2016)" xfId="1185"/>
    <cellStyle name="T_KH XDCB_2008 lan 2 sua ngay 10-11_Ung truoc von nam 2015 (Von 2014 - 2016)_PL 30a 5 nam theo QD giao von cua Bo KHDT 1187" xfId="1186"/>
    <cellStyle name="T_Me_Tri_6_07" xfId="1187"/>
    <cellStyle name="T_Me_Tri_6_07_PB1 -  Hop truc tinh uy" xfId="1188"/>
    <cellStyle name="T_Me_Tri_6_07_Phu luc so 2 - NSTW  - Phuong an tinh toan theo huong dan cua Bo (khong bao gom bat thuong)" xfId="1189"/>
    <cellStyle name="T_Me_Tri_6_07_PL 3 - Hop truc tinh uy" xfId="1190"/>
    <cellStyle name="T_Me_Tri_6_07_PL 30a 5 nam theo QD giao von cua Bo KHDT 1187" xfId="1191"/>
    <cellStyle name="T_Me_Tri_6_07_PL4 - Hop truc tinh uy" xfId="1192"/>
    <cellStyle name="T_N2 thay dat (N1-1)" xfId="1193"/>
    <cellStyle name="T_N2 thay dat (N1-1)_PB1 -  Hop truc tinh uy" xfId="1194"/>
    <cellStyle name="T_N2 thay dat (N1-1)_Phu luc so 2 - NSTW  - Phuong an tinh toan theo huong dan cua Bo (khong bao gom bat thuong)" xfId="1195"/>
    <cellStyle name="T_N2 thay dat (N1-1)_PL 3 - Hop truc tinh uy" xfId="1196"/>
    <cellStyle name="T_N2 thay dat (N1-1)_PL 30a 5 nam theo QD giao von cua Bo KHDT 1187" xfId="1197"/>
    <cellStyle name="T_N2 thay dat (N1-1)_PL4 - Hop truc tinh uy" xfId="1198"/>
    <cellStyle name="T_PB1 -  Hop truc tinh uy" xfId="1199"/>
    <cellStyle name="T_Phu luc so 2 - NSTW  - Phuong an tinh toan theo huong dan cua Bo (khong bao gom bat thuong)" xfId="1200"/>
    <cellStyle name="T_Phuong an can doi nam 2008" xfId="1201"/>
    <cellStyle name="T_Phuong an can doi nam 2008_Bieu mau 1-2 - gui cac phong" xfId="1202"/>
    <cellStyle name="T_Phuong an can doi nam 2008_Bieu mau 1-2 - gui cac phong_PL 30a 5 nam theo QD giao von cua Bo KHDT 1187" xfId="1203"/>
    <cellStyle name="T_Phuong an can doi nam 2008_Phu bieu gui cac Phong" xfId="1204"/>
    <cellStyle name="T_Phuong an can doi nam 2008_Phu bieu gui cac Phong_PL 30a 5 nam theo QD giao von cua Bo KHDT 1187" xfId="1205"/>
    <cellStyle name="T_Phuong an can doi nam 2008_PL 30a 5 nam theo QD giao von cua Bo KHDT 1187" xfId="1206"/>
    <cellStyle name="T_Phuong an can doi nam 2008_Ung truoc von nam 2015 (Von 2014 - 2016)" xfId="1207"/>
    <cellStyle name="T_Phuong an can doi nam 2008_Ung truoc von nam 2015 (Von 2014 - 2016)_PL 30a 5 nam theo QD giao von cua Bo KHDT 1187" xfId="1208"/>
    <cellStyle name="T_PL 3 - Hop truc tinh uy" xfId="1209"/>
    <cellStyle name="T_PL 30a 5 nam theo QD giao von cua Bo KHDT 1187" xfId="1210"/>
    <cellStyle name="T_PL4 - Hop truc tinh uy" xfId="1211"/>
    <cellStyle name="T_Seagame(BTL)" xfId="1212"/>
    <cellStyle name="T_So GTVT" xfId="1213"/>
    <cellStyle name="T_So GTVT_Bieu mau 1-2 - gui cac phong" xfId="1214"/>
    <cellStyle name="T_So GTVT_Bieu mau 1-2 - gui cac phong_PL 30a 5 nam theo QD giao von cua Bo KHDT 1187" xfId="1215"/>
    <cellStyle name="T_So GTVT_Phu bieu gui cac Phong" xfId="1216"/>
    <cellStyle name="T_So GTVT_Phu bieu gui cac Phong_PL 30a 5 nam theo QD giao von cua Bo KHDT 1187" xfId="1217"/>
    <cellStyle name="T_So GTVT_PL 30a 5 nam theo QD giao von cua Bo KHDT 1187" xfId="1218"/>
    <cellStyle name="T_So GTVT_Ung truoc von nam 2015 (Von 2014 - 2016)" xfId="1219"/>
    <cellStyle name="T_So GTVT_Ung truoc von nam 2015 (Von 2014 - 2016)_PL 30a 5 nam theo QD giao von cua Bo KHDT 1187" xfId="1220"/>
    <cellStyle name="T_TDT + duong(8-5-07)" xfId="1221"/>
    <cellStyle name="T_TDT + duong(8-5-07)_PB1 -  Hop truc tinh uy" xfId="1222"/>
    <cellStyle name="T_TDT + duong(8-5-07)_Phu luc so 2 - NSTW  - Phuong an tinh toan theo huong dan cua Bo (khong bao gom bat thuong)" xfId="1223"/>
    <cellStyle name="T_TDT + duong(8-5-07)_PL 3 - Hop truc tinh uy" xfId="1224"/>
    <cellStyle name="T_TDT + duong(8-5-07)_PL 30a 5 nam theo QD giao von cua Bo KHDT 1187" xfId="1225"/>
    <cellStyle name="T_TDT + duong(8-5-07)_PL4 - Hop truc tinh uy" xfId="1226"/>
    <cellStyle name="T_TDT + duong(8-5-07)_TW" xfId="1227"/>
    <cellStyle name="T_tham_tra_du_toan" xfId="1228"/>
    <cellStyle name="T_tham_tra_du_toan_PB1 -  Hop truc tinh uy" xfId="1229"/>
    <cellStyle name="T_tham_tra_du_toan_Phu luc so 2 - NSTW  - Phuong an tinh toan theo huong dan cua Bo (khong bao gom bat thuong)" xfId="1230"/>
    <cellStyle name="T_tham_tra_du_toan_PL 3 - Hop truc tinh uy" xfId="1231"/>
    <cellStyle name="T_tham_tra_du_toan_PL 30a 5 nam theo QD giao von cua Bo KHDT 1187" xfId="1232"/>
    <cellStyle name="T_tham_tra_du_toan_PL4 - Hop truc tinh uy" xfId="1233"/>
    <cellStyle name="T_Thiet bi" xfId="1234"/>
    <cellStyle name="T_Thiet bi_PB1 -  Hop truc tinh uy" xfId="1235"/>
    <cellStyle name="T_Thiet bi_Phu luc so 2 - NSTW  - Phuong an tinh toan theo huong dan cua Bo (khong bao gom bat thuong)" xfId="1236"/>
    <cellStyle name="T_Thiet bi_PL 3 - Hop truc tinh uy" xfId="1237"/>
    <cellStyle name="T_Thiet bi_PL 30a 5 nam theo QD giao von cua Bo KHDT 1187" xfId="1238"/>
    <cellStyle name="T_Thiet bi_PL4 - Hop truc tinh uy" xfId="1239"/>
    <cellStyle name="T_TW" xfId="1240"/>
    <cellStyle name="T_ÿÿÿÿÿ" xfId="1241"/>
    <cellStyle name="T_ÿÿÿÿÿ_PB1 -  Hop truc tinh uy" xfId="1242"/>
    <cellStyle name="T_ÿÿÿÿÿ_Phu luc so 2 - NSTW  - Phuong an tinh toan theo huong dan cua Bo (khong bao gom bat thuong)" xfId="1243"/>
    <cellStyle name="T_ÿÿÿÿÿ_PL 3 - Hop truc tinh uy" xfId="1244"/>
    <cellStyle name="T_ÿÿÿÿÿ_PL 30a 5 nam theo QD giao von cua Bo KHDT 1187" xfId="1245"/>
    <cellStyle name="T_ÿÿÿÿÿ_PL4 - Hop truc tinh uy" xfId="1246"/>
    <cellStyle name="tde" xfId="1247"/>
    <cellStyle name="Text Indent A" xfId="1248"/>
    <cellStyle name="Text Indent B" xfId="1249"/>
    <cellStyle name="Text Indent C" xfId="1250"/>
    <cellStyle name="th" xfId="1251"/>
    <cellStyle name="than" xfId="1252"/>
    <cellStyle name="þ_x001d_ð¤_x000c_¯þ_x0014__x000d_¨þU_x0001_À_x0004_ _x0015__x000f__x0001__x0001_" xfId="1253"/>
    <cellStyle name="þ_x001d_ð·_x000c_æþ'_x000d_ßþU_x0001_Ø_x0005_ü_x0014__x0007__x0001__x0001_" xfId="1254"/>
    <cellStyle name="þ_x001d_ðÇ%Uý—&amp;Hý9_x0008_Ÿ s_x000a__x0007__x0001__x0001_" xfId="1491"/>
    <cellStyle name="þ_x001d_ðÇ%Uý—&amp;Hý9_x0008_Ÿ_x0009_s_x000a__x0007__x0001__x0001_" xfId="1255"/>
    <cellStyle name="þ_x001d_ðK_x000c_Fý_x001b__x000d_9ýU_x0001_Ð_x0008_¦)_x0007__x0001__x0001_" xfId="1256"/>
    <cellStyle name="thuong-10" xfId="1257"/>
    <cellStyle name="thuong-11" xfId="1258"/>
    <cellStyle name="Thuyet minh" xfId="1259"/>
    <cellStyle name="Tien1" xfId="1260"/>
    <cellStyle name="Tieu_de_2" xfId="1261"/>
    <cellStyle name="Times New Roman" xfId="1262"/>
    <cellStyle name="tit1" xfId="1263"/>
    <cellStyle name="tit2" xfId="1264"/>
    <cellStyle name="tit3" xfId="1265"/>
    <cellStyle name="tit4" xfId="1266"/>
    <cellStyle name="Title" xfId="1267" builtinId="15" customBuiltin="1"/>
    <cellStyle name="Tong so" xfId="1268"/>
    <cellStyle name="tong so 1" xfId="1269"/>
    <cellStyle name="Tongcong" xfId="1270"/>
    <cellStyle name="Total" xfId="1271" builtinId="25" customBuiltin="1"/>
    <cellStyle name="trang" xfId="1272"/>
    <cellStyle name="tt1" xfId="1273"/>
    <cellStyle name="Tusental (0)_pldt" xfId="1274"/>
    <cellStyle name="Tusental_pldt" xfId="1275"/>
    <cellStyle name="ux_3_¼­¿ï-¾È»ê" xfId="1276"/>
    <cellStyle name="Valuta (0)_pldt" xfId="1277"/>
    <cellStyle name="Valuta_pldt" xfId="1278"/>
    <cellStyle name="VANG1" xfId="1279"/>
    <cellStyle name="viet" xfId="1280"/>
    <cellStyle name="viet2" xfId="1281"/>
    <cellStyle name="VN new romanNormal" xfId="1282"/>
    <cellStyle name="Vn Time 13" xfId="1283"/>
    <cellStyle name="Vn Time 14" xfId="1284"/>
    <cellStyle name="VN time new roman" xfId="1285"/>
    <cellStyle name="vnbo" xfId="1286"/>
    <cellStyle name="vnhead1" xfId="1287"/>
    <cellStyle name="vnhead2" xfId="1288"/>
    <cellStyle name="vnhead3" xfId="1289"/>
    <cellStyle name="vnhead4" xfId="1290"/>
    <cellStyle name="vntxt1" xfId="1291"/>
    <cellStyle name="vntxt1 2" xfId="1473"/>
    <cellStyle name="vntxt2" xfId="1292"/>
    <cellStyle name="W?hrung [0]_35ERI8T2gbIEMixb4v26icuOo" xfId="1293"/>
    <cellStyle name="W?hrung_35ERI8T2gbIEMixb4v26icuOo" xfId="1294"/>
    <cellStyle name="Währung [0]_ALLE_ITEMS_280800_EV_NL" xfId="1295"/>
    <cellStyle name="Währung_AKE_100N" xfId="1296"/>
    <cellStyle name="Walutowy [0]_Invoices2001Slovakia" xfId="1297"/>
    <cellStyle name="Walutowy_Invoices2001Slovakia" xfId="1298"/>
    <cellStyle name="Warning Text" xfId="1299" builtinId="11" customBuiltin="1"/>
    <cellStyle name="wrap" xfId="1300"/>
    <cellStyle name="Wไhrung [0]_35ERI8T2gbIEMixb4v26icuOo" xfId="1301"/>
    <cellStyle name="Wไhrung_35ERI8T2gbIEMixb4v26icuOo" xfId="1302"/>
    <cellStyle name="xuan" xfId="1303"/>
    <cellStyle name="y" xfId="1304"/>
    <cellStyle name="Ý kh¸c_B¶ng 1 (2)" xfId="1305"/>
    <cellStyle name=" [0.00]_ Att. 1- Cover" xfId="1306"/>
    <cellStyle name="_ Att. 1- Cover" xfId="1307"/>
    <cellStyle name="?_ Att. 1- Cover" xfId="1308"/>
    <cellStyle name="똿뗦먛귟 [0.00]_PRODUCT DETAIL Q1" xfId="1309"/>
    <cellStyle name="똿뗦먛귟_PRODUCT DETAIL Q1" xfId="1310"/>
    <cellStyle name="믅됞 [0.00]_PRODUCT DETAIL Q1" xfId="1311"/>
    <cellStyle name="믅됞_PRODUCT DETAIL Q1" xfId="1312"/>
    <cellStyle name="백분율_††††† " xfId="1313"/>
    <cellStyle name="뷭?_BOOKSHIP" xfId="1314"/>
    <cellStyle name="안건회계법인" xfId="1315"/>
    <cellStyle name="콤마 [ - 유형1" xfId="1316"/>
    <cellStyle name="콤마 [ - 유형2" xfId="1317"/>
    <cellStyle name="콤마 [ - 유형3" xfId="1318"/>
    <cellStyle name="콤마 [ - 유형4" xfId="1319"/>
    <cellStyle name="콤마 [ - 유형5" xfId="1320"/>
    <cellStyle name="콤마 [ - 유형6" xfId="1321"/>
    <cellStyle name="콤마 [ - 유형7" xfId="1322"/>
    <cellStyle name="콤마 [ - 유형8" xfId="1323"/>
    <cellStyle name="콤마 [0]_ 비목별 월별기술 " xfId="1324"/>
    <cellStyle name="콤마_ 비목별 월별기술 " xfId="1325"/>
    <cellStyle name="통화 [0]_††††† " xfId="1326"/>
    <cellStyle name="통화_††††† " xfId="1327"/>
    <cellStyle name="표준_ 97년 경영분석(안)" xfId="1328"/>
    <cellStyle name="표줠_Sheet1_1_총괄표 (수출입) (2)" xfId="1329"/>
    <cellStyle name="一般_00Q3902REV.1" xfId="1330"/>
    <cellStyle name="千分位[0]_00Q3902REV.1" xfId="1331"/>
    <cellStyle name="千分位_00Q3902REV.1" xfId="1332"/>
    <cellStyle name="桁区切り [0.00]_BE-BQ" xfId="1333"/>
    <cellStyle name="桁区切り_BE-BQ" xfId="1334"/>
    <cellStyle name="標準_(A1)BOQ " xfId="1335"/>
    <cellStyle name="貨幣 [0]_00Q3902REV.1" xfId="1336"/>
    <cellStyle name="貨幣[0]_BRE" xfId="1337"/>
    <cellStyle name="貨幣_00Q3902REV.1" xfId="1338"/>
    <cellStyle name="通貨 [0.00]_BE-BQ" xfId="1339"/>
    <cellStyle name="通貨_BE-BQ" xfId="13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2"/>
  <sheetViews>
    <sheetView workbookViewId="0">
      <selection activeCell="F7" sqref="F7"/>
    </sheetView>
  </sheetViews>
  <sheetFormatPr defaultRowHeight="15.6"/>
  <cols>
    <col min="1" max="1" width="5.69921875" style="85" customWidth="1"/>
    <col min="2" max="2" width="24" customWidth="1"/>
    <col min="3" max="3" width="13.59765625" customWidth="1"/>
    <col min="4" max="4" width="14.3984375" customWidth="1"/>
    <col min="5" max="5" width="13.3984375" customWidth="1"/>
    <col min="6" max="6" width="14" customWidth="1"/>
    <col min="7" max="7" width="13.3984375" customWidth="1"/>
    <col min="8" max="8" width="13" customWidth="1"/>
    <col min="9" max="9" width="28.8984375" customWidth="1"/>
  </cols>
  <sheetData>
    <row r="1" spans="1:11">
      <c r="A1" s="217" t="s">
        <v>0</v>
      </c>
      <c r="B1" s="217"/>
      <c r="C1" s="217"/>
      <c r="D1" s="217"/>
      <c r="E1" s="217"/>
      <c r="F1" s="217"/>
      <c r="G1" s="217"/>
      <c r="H1" s="217"/>
      <c r="I1" s="217"/>
    </row>
    <row r="3" spans="1:11">
      <c r="A3" s="88"/>
      <c r="B3" s="89"/>
      <c r="C3" s="89"/>
      <c r="D3" s="89"/>
      <c r="E3" s="89"/>
      <c r="F3" s="89"/>
      <c r="G3" s="89"/>
      <c r="H3" s="218" t="s">
        <v>20</v>
      </c>
      <c r="I3" s="218"/>
    </row>
    <row r="4" spans="1:11" s="84" customFormat="1" ht="42" customHeight="1">
      <c r="A4" s="216" t="s">
        <v>1</v>
      </c>
      <c r="B4" s="216" t="s">
        <v>2</v>
      </c>
      <c r="C4" s="216" t="s">
        <v>3</v>
      </c>
      <c r="D4" s="216"/>
      <c r="E4" s="216" t="s">
        <v>4</v>
      </c>
      <c r="F4" s="216"/>
      <c r="G4" s="216" t="s">
        <v>28</v>
      </c>
      <c r="H4" s="216"/>
      <c r="I4" s="216" t="s">
        <v>22</v>
      </c>
    </row>
    <row r="5" spans="1:11" s="84" customFormat="1" ht="41.4">
      <c r="A5" s="216"/>
      <c r="B5" s="216"/>
      <c r="C5" s="90" t="s">
        <v>23</v>
      </c>
      <c r="D5" s="90" t="s">
        <v>6</v>
      </c>
      <c r="E5" s="90" t="s">
        <v>23</v>
      </c>
      <c r="F5" s="90" t="s">
        <v>6</v>
      </c>
      <c r="G5" s="90" t="s">
        <v>23</v>
      </c>
      <c r="H5" s="90" t="s">
        <v>6</v>
      </c>
      <c r="I5" s="216"/>
    </row>
    <row r="6" spans="1:11" s="84" customFormat="1">
      <c r="A6" s="99"/>
      <c r="B6" s="99" t="s">
        <v>24</v>
      </c>
      <c r="C6" s="100" t="e">
        <f t="shared" ref="C6:H6" si="0">SUM(C7:C12)</f>
        <v>#REF!</v>
      </c>
      <c r="D6" s="100" t="e">
        <f t="shared" si="0"/>
        <v>#REF!</v>
      </c>
      <c r="E6" s="100" t="e">
        <f t="shared" si="0"/>
        <v>#REF!</v>
      </c>
      <c r="F6" s="100" t="e">
        <f t="shared" si="0"/>
        <v>#REF!</v>
      </c>
      <c r="G6" s="100" t="e">
        <f t="shared" si="0"/>
        <v>#REF!</v>
      </c>
      <c r="H6" s="100" t="e">
        <f t="shared" si="0"/>
        <v>#REF!</v>
      </c>
      <c r="I6" s="99"/>
      <c r="J6" s="98"/>
    </row>
    <row r="7" spans="1:11" s="86" customFormat="1" ht="81" customHeight="1">
      <c r="A7" s="91">
        <v>1</v>
      </c>
      <c r="B7" s="92" t="s">
        <v>5</v>
      </c>
      <c r="C7" s="57" t="e">
        <f>'PB2'!#REF!</f>
        <v>#REF!</v>
      </c>
      <c r="D7" s="57" t="e">
        <f>'PB2'!#REF!</f>
        <v>#REF!</v>
      </c>
      <c r="E7" s="57" t="e">
        <f>'PB2'!#REF!+'PB2'!#REF!</f>
        <v>#REF!</v>
      </c>
      <c r="F7" s="57" t="e">
        <f>'PB2'!#REF!+'PB2'!#REF!</f>
        <v>#REF!</v>
      </c>
      <c r="G7" s="57" t="e">
        <f>'PB2'!#REF!</f>
        <v>#REF!</v>
      </c>
      <c r="H7" s="57" t="e">
        <f>'PB2'!#REF!</f>
        <v>#REF!</v>
      </c>
      <c r="I7" s="101" t="s">
        <v>13</v>
      </c>
      <c r="J7" s="98"/>
      <c r="K7" s="102"/>
    </row>
    <row r="8" spans="1:11" s="86" customFormat="1">
      <c r="A8" s="91">
        <v>2</v>
      </c>
      <c r="B8" s="92" t="s">
        <v>7</v>
      </c>
      <c r="C8" s="57" t="e">
        <f>#REF!</f>
        <v>#REF!</v>
      </c>
      <c r="D8" s="57" t="e">
        <f>#REF!</f>
        <v>#REF!</v>
      </c>
      <c r="E8" s="57" t="e">
        <f>#REF!</f>
        <v>#REF!</v>
      </c>
      <c r="F8" s="57" t="e">
        <f>#REF!</f>
        <v>#REF!</v>
      </c>
      <c r="G8" s="57" t="e">
        <f>C8-E8</f>
        <v>#REF!</v>
      </c>
      <c r="H8" s="57" t="e">
        <f>D8-F8</f>
        <v>#REF!</v>
      </c>
      <c r="I8" s="92"/>
      <c r="J8" s="98"/>
    </row>
    <row r="9" spans="1:11" s="87" customFormat="1" ht="55.2">
      <c r="A9" s="93">
        <v>3</v>
      </c>
      <c r="B9" s="94" t="s">
        <v>112</v>
      </c>
      <c r="C9" s="47" t="e">
        <f>#REF!</f>
        <v>#REF!</v>
      </c>
      <c r="D9" s="47" t="e">
        <f>#REF!</f>
        <v>#REF!</v>
      </c>
      <c r="E9" s="47"/>
      <c r="F9" s="47"/>
      <c r="G9" s="57" t="e">
        <f>C9-E9</f>
        <v>#REF!</v>
      </c>
      <c r="H9" s="57" t="e">
        <f>D9-F9</f>
        <v>#REF!</v>
      </c>
      <c r="I9" s="94"/>
      <c r="J9" s="98"/>
    </row>
    <row r="10" spans="1:11" s="87" customFormat="1" ht="110.25" customHeight="1">
      <c r="A10" s="93">
        <v>4</v>
      </c>
      <c r="B10" s="94" t="s">
        <v>8</v>
      </c>
      <c r="C10" s="47" t="e">
        <f>#REF!</f>
        <v>#REF!</v>
      </c>
      <c r="D10" s="47" t="e">
        <f>#REF!</f>
        <v>#REF!</v>
      </c>
      <c r="E10" s="47" t="e">
        <f>#REF!</f>
        <v>#REF!</v>
      </c>
      <c r="F10" s="47" t="e">
        <f>#REF!</f>
        <v>#REF!</v>
      </c>
      <c r="G10" s="57" t="e">
        <f>#REF!</f>
        <v>#REF!</v>
      </c>
      <c r="H10" s="57" t="e">
        <f>#REF!</f>
        <v>#REF!</v>
      </c>
      <c r="I10" s="94" t="s">
        <v>9</v>
      </c>
      <c r="J10" s="98"/>
    </row>
    <row r="11" spans="1:11" s="87" customFormat="1">
      <c r="A11" s="93">
        <v>5</v>
      </c>
      <c r="B11" s="94" t="s">
        <v>10</v>
      </c>
      <c r="C11" s="47" t="e">
        <f>#REF!</f>
        <v>#REF!</v>
      </c>
      <c r="D11" s="47" t="e">
        <f>#REF!</f>
        <v>#REF!</v>
      </c>
      <c r="E11" s="47" t="e">
        <f>#REF!</f>
        <v>#REF!</v>
      </c>
      <c r="F11" s="47" t="e">
        <f>#REF!</f>
        <v>#REF!</v>
      </c>
      <c r="G11" s="47" t="e">
        <f>#REF!</f>
        <v>#REF!</v>
      </c>
      <c r="H11" s="47" t="e">
        <f>#REF!</f>
        <v>#REF!</v>
      </c>
      <c r="I11" s="94"/>
      <c r="J11" s="98"/>
    </row>
    <row r="12" spans="1:11" s="83" customFormat="1" ht="24.75" customHeight="1">
      <c r="A12" s="95">
        <v>6</v>
      </c>
      <c r="B12" s="96" t="s">
        <v>11</v>
      </c>
      <c r="C12" s="97" t="e">
        <f>#REF!</f>
        <v>#REF!</v>
      </c>
      <c r="D12" s="97" t="e">
        <f>#REF!</f>
        <v>#REF!</v>
      </c>
      <c r="E12" s="97" t="e">
        <f>#REF!</f>
        <v>#REF!</v>
      </c>
      <c r="F12" s="97" t="e">
        <f>#REF!</f>
        <v>#REF!</v>
      </c>
      <c r="G12" s="97" t="e">
        <f>C12-E12</f>
        <v>#REF!</v>
      </c>
      <c r="H12" s="97" t="e">
        <f>D12-F12</f>
        <v>#REF!</v>
      </c>
      <c r="I12" s="96"/>
      <c r="J12" s="98"/>
    </row>
  </sheetData>
  <mergeCells count="8">
    <mergeCell ref="A4:A5"/>
    <mergeCell ref="A1:I1"/>
    <mergeCell ref="H3:I3"/>
    <mergeCell ref="C4:D4"/>
    <mergeCell ref="E4:F4"/>
    <mergeCell ref="G4:H4"/>
    <mergeCell ref="I4:I5"/>
    <mergeCell ref="B4:B5"/>
  </mergeCells>
  <phoneticPr fontId="21" type="noConversion"/>
  <pageMargins left="0.7" right="0.7" top="0.75" bottom="0.75" header="0.3" footer="0.3"/>
  <pageSetup paperSize="9" scale="80" orientation="landscape"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D152"/>
  <sheetViews>
    <sheetView showZeros="0" workbookViewId="0">
      <pane xSplit="4" ySplit="7" topLeftCell="E50" activePane="bottomRight" state="frozen"/>
      <selection pane="topRight" activeCell="E1" sqref="E1"/>
      <selection pane="bottomLeft" activeCell="A9" sqref="A9"/>
      <selection pane="bottomRight" activeCell="B50" sqref="B50"/>
    </sheetView>
  </sheetViews>
  <sheetFormatPr defaultColWidth="9" defaultRowHeight="13.8" outlineLevelCol="1"/>
  <cols>
    <col min="1" max="1" width="4.59765625" style="78" customWidth="1"/>
    <col min="2" max="2" width="33.5" style="79" customWidth="1"/>
    <col min="3" max="3" width="9.3984375" style="80" hidden="1" customWidth="1" outlineLevel="1"/>
    <col min="4" max="4" width="2.3984375" style="80" hidden="1" customWidth="1" outlineLevel="1"/>
    <col min="5" max="5" width="8.8984375" style="78" customWidth="1" collapsed="1"/>
    <col min="6" max="6" width="11.8984375" style="78" customWidth="1"/>
    <col min="7" max="7" width="8.5" style="81" customWidth="1"/>
    <col min="8" max="8" width="10.8984375" style="81" customWidth="1"/>
    <col min="9" max="9" width="9.3984375" style="81" customWidth="1"/>
    <col min="10" max="10" width="11.19921875" style="81" customWidth="1"/>
    <col min="11" max="11" width="9.3984375" style="81" customWidth="1"/>
    <col min="12" max="15" width="10.19921875" style="81" customWidth="1"/>
    <col min="16" max="16" width="16.5" style="82" customWidth="1"/>
    <col min="17" max="17" width="12.19921875" style="78" hidden="1" customWidth="1"/>
    <col min="18" max="19" width="0" style="80" hidden="1" customWidth="1"/>
    <col min="20" max="22" width="9" style="80"/>
    <col min="23" max="23" width="6.8984375" style="78" customWidth="1"/>
    <col min="24" max="24" width="9" style="78"/>
    <col min="25" max="25" width="27" style="78" customWidth="1"/>
    <col min="26" max="16384" width="9" style="78"/>
  </cols>
  <sheetData>
    <row r="1" spans="1:30" s="5" customFormat="1" ht="32.25" customHeight="1">
      <c r="A1" s="219" t="s">
        <v>12</v>
      </c>
      <c r="B1" s="219"/>
      <c r="C1" s="219"/>
      <c r="D1" s="219"/>
      <c r="E1" s="219"/>
      <c r="F1" s="219"/>
      <c r="G1" s="219"/>
      <c r="H1" s="219"/>
      <c r="I1" s="219"/>
      <c r="J1" s="219"/>
      <c r="K1" s="219"/>
      <c r="L1" s="219"/>
      <c r="M1" s="219"/>
      <c r="N1" s="219"/>
      <c r="O1" s="219"/>
      <c r="P1" s="219"/>
      <c r="Q1" s="3"/>
      <c r="R1" s="4"/>
      <c r="S1" s="4"/>
      <c r="T1" s="4"/>
      <c r="U1" s="4"/>
      <c r="V1" s="4"/>
    </row>
    <row r="2" spans="1:30" s="5" customFormat="1">
      <c r="A2" s="220" t="s">
        <v>20</v>
      </c>
      <c r="B2" s="220"/>
      <c r="C2" s="220"/>
      <c r="D2" s="220"/>
      <c r="E2" s="220"/>
      <c r="F2" s="220"/>
      <c r="G2" s="220"/>
      <c r="H2" s="220"/>
      <c r="I2" s="220"/>
      <c r="J2" s="220"/>
      <c r="K2" s="220"/>
      <c r="L2" s="220"/>
      <c r="M2" s="220"/>
      <c r="N2" s="220"/>
      <c r="O2" s="220"/>
      <c r="P2" s="220"/>
      <c r="Q2" s="6"/>
      <c r="R2" s="4"/>
      <c r="S2" s="4"/>
      <c r="T2" s="4"/>
      <c r="U2" s="4"/>
      <c r="V2" s="4"/>
    </row>
    <row r="3" spans="1:30" s="8" customFormat="1" ht="28.5" customHeight="1">
      <c r="A3" s="221" t="s">
        <v>114</v>
      </c>
      <c r="B3" s="222" t="s">
        <v>21</v>
      </c>
      <c r="C3" s="221" t="s">
        <v>115</v>
      </c>
      <c r="D3" s="221" t="s">
        <v>111</v>
      </c>
      <c r="E3" s="229" t="s">
        <v>116</v>
      </c>
      <c r="F3" s="230"/>
      <c r="G3" s="236" t="s">
        <v>117</v>
      </c>
      <c r="H3" s="237"/>
      <c r="I3" s="236" t="s">
        <v>118</v>
      </c>
      <c r="J3" s="237"/>
      <c r="K3" s="225" t="s">
        <v>119</v>
      </c>
      <c r="L3" s="226"/>
      <c r="M3" s="226"/>
      <c r="N3" s="226"/>
      <c r="O3" s="227"/>
      <c r="P3" s="240" t="s">
        <v>22</v>
      </c>
      <c r="Q3" s="7"/>
      <c r="R3" s="233"/>
      <c r="S3" s="234"/>
      <c r="T3" s="8" t="s">
        <v>120</v>
      </c>
      <c r="U3" s="8" t="s">
        <v>121</v>
      </c>
      <c r="V3" s="8" t="s">
        <v>122</v>
      </c>
    </row>
    <row r="4" spans="1:30" s="8" customFormat="1" ht="24" customHeight="1">
      <c r="A4" s="221"/>
      <c r="B4" s="223"/>
      <c r="C4" s="221"/>
      <c r="D4" s="221"/>
      <c r="E4" s="231"/>
      <c r="F4" s="232"/>
      <c r="G4" s="238"/>
      <c r="H4" s="239"/>
      <c r="I4" s="238"/>
      <c r="J4" s="239"/>
      <c r="K4" s="225" t="s">
        <v>123</v>
      </c>
      <c r="L4" s="227"/>
      <c r="M4" s="228" t="s">
        <v>124</v>
      </c>
      <c r="N4" s="228"/>
      <c r="O4" s="228"/>
      <c r="P4" s="240"/>
      <c r="Q4" s="7"/>
      <c r="R4" s="233"/>
      <c r="S4" s="234"/>
    </row>
    <row r="5" spans="1:30" s="8" customFormat="1" ht="20.25" customHeight="1">
      <c r="A5" s="221"/>
      <c r="B5" s="223"/>
      <c r="C5" s="221"/>
      <c r="D5" s="221"/>
      <c r="E5" s="235" t="s">
        <v>23</v>
      </c>
      <c r="F5" s="235" t="s">
        <v>125</v>
      </c>
      <c r="G5" s="235" t="s">
        <v>23</v>
      </c>
      <c r="H5" s="235" t="s">
        <v>125</v>
      </c>
      <c r="I5" s="235" t="s">
        <v>23</v>
      </c>
      <c r="J5" s="235" t="s">
        <v>125</v>
      </c>
      <c r="K5" s="235" t="s">
        <v>23</v>
      </c>
      <c r="L5" s="235" t="s">
        <v>125</v>
      </c>
      <c r="M5" s="228" t="s">
        <v>107</v>
      </c>
      <c r="N5" s="228" t="s">
        <v>108</v>
      </c>
      <c r="O5" s="228" t="s">
        <v>126</v>
      </c>
      <c r="P5" s="240"/>
      <c r="Q5" s="7"/>
      <c r="R5" s="233"/>
      <c r="S5" s="234"/>
    </row>
    <row r="6" spans="1:30" s="8" customFormat="1" ht="45.75" customHeight="1">
      <c r="A6" s="221"/>
      <c r="B6" s="224"/>
      <c r="C6" s="221"/>
      <c r="D6" s="221"/>
      <c r="E6" s="235"/>
      <c r="F6" s="235"/>
      <c r="G6" s="235"/>
      <c r="H6" s="235"/>
      <c r="I6" s="235"/>
      <c r="J6" s="235"/>
      <c r="K6" s="235"/>
      <c r="L6" s="235"/>
      <c r="M6" s="228"/>
      <c r="N6" s="228"/>
      <c r="O6" s="228"/>
      <c r="P6" s="240"/>
      <c r="Q6" s="7"/>
      <c r="R6" s="233"/>
      <c r="S6" s="234"/>
    </row>
    <row r="7" spans="1:30" s="13" customFormat="1" ht="14.4">
      <c r="A7" s="9">
        <v>1</v>
      </c>
      <c r="B7" s="9">
        <v>2</v>
      </c>
      <c r="C7" s="9">
        <v>4</v>
      </c>
      <c r="D7" s="9">
        <v>5</v>
      </c>
      <c r="E7" s="10">
        <v>3</v>
      </c>
      <c r="F7" s="10">
        <v>4</v>
      </c>
      <c r="G7" s="9">
        <v>5</v>
      </c>
      <c r="H7" s="9">
        <v>6</v>
      </c>
      <c r="I7" s="9">
        <v>7</v>
      </c>
      <c r="J7" s="9">
        <v>8</v>
      </c>
      <c r="K7" s="10">
        <v>9</v>
      </c>
      <c r="L7" s="10">
        <v>10</v>
      </c>
      <c r="M7" s="10">
        <v>11</v>
      </c>
      <c r="N7" s="10">
        <v>12</v>
      </c>
      <c r="O7" s="10">
        <v>13</v>
      </c>
      <c r="P7" s="11">
        <v>14</v>
      </c>
      <c r="Q7" s="12"/>
      <c r="R7" s="13" t="s">
        <v>120</v>
      </c>
      <c r="S7" s="13" t="s">
        <v>121</v>
      </c>
    </row>
    <row r="8" spans="1:30" s="20" customFormat="1" ht="33" customHeight="1">
      <c r="A8" s="14"/>
      <c r="B8" s="15" t="s">
        <v>127</v>
      </c>
      <c r="C8" s="16"/>
      <c r="D8" s="16"/>
      <c r="E8" s="16">
        <f t="shared" ref="E8:O8" si="0">E9+E29+E42+E55+E68+E84+E100</f>
        <v>2399068.5</v>
      </c>
      <c r="F8" s="16">
        <f t="shared" si="0"/>
        <v>2392844.7000000002</v>
      </c>
      <c r="G8" s="16">
        <f t="shared" si="0"/>
        <v>770734</v>
      </c>
      <c r="H8" s="16">
        <f t="shared" si="0"/>
        <v>768283</v>
      </c>
      <c r="I8" s="16">
        <f t="shared" si="0"/>
        <v>1628334.5</v>
      </c>
      <c r="J8" s="16">
        <f t="shared" si="0"/>
        <v>1624561.7000000002</v>
      </c>
      <c r="K8" s="16">
        <f t="shared" si="0"/>
        <v>1062776.57</v>
      </c>
      <c r="L8" s="16">
        <f t="shared" si="0"/>
        <v>1059003.77</v>
      </c>
      <c r="M8" s="16">
        <f t="shared" si="0"/>
        <v>166769</v>
      </c>
      <c r="N8" s="16">
        <f t="shared" si="0"/>
        <v>156398</v>
      </c>
      <c r="O8" s="16">
        <f t="shared" si="0"/>
        <v>735836.67</v>
      </c>
      <c r="P8" s="17"/>
      <c r="Q8" s="18">
        <f>K8/7</f>
        <v>151825.2242857143</v>
      </c>
      <c r="R8" s="19"/>
      <c r="S8" s="19"/>
      <c r="T8" s="19"/>
      <c r="U8" s="19"/>
      <c r="V8" s="19"/>
      <c r="Y8" s="18">
        <f>149291+301798+674883</f>
        <v>1125972</v>
      </c>
      <c r="Z8" s="18">
        <f>K23+K24+L79+L80+L108</f>
        <v>148217.40000000002</v>
      </c>
      <c r="AA8" s="20">
        <f>9356+19776+25180+41717+5278+37357+10627</f>
        <v>149291</v>
      </c>
      <c r="AB8" s="20">
        <f>34438+70102+46554+43739+29893+21719+55354</f>
        <v>301799</v>
      </c>
      <c r="AC8" s="20">
        <f>57663+61844+69752+86672+72950+59176+67729+96883+31379+70835</f>
        <v>674883</v>
      </c>
      <c r="AD8" s="20">
        <f>AC8-148217</f>
        <v>526666</v>
      </c>
    </row>
    <row r="9" spans="1:30" s="28" customFormat="1">
      <c r="A9" s="21" t="s">
        <v>25</v>
      </c>
      <c r="B9" s="22" t="s">
        <v>128</v>
      </c>
      <c r="C9" s="23"/>
      <c r="D9" s="23"/>
      <c r="E9" s="24">
        <f t="shared" ref="E9:O9" si="1">E10+E19+E22+E25</f>
        <v>314622</v>
      </c>
      <c r="F9" s="24">
        <f t="shared" si="1"/>
        <v>314622</v>
      </c>
      <c r="G9" s="24">
        <f t="shared" si="1"/>
        <v>104818</v>
      </c>
      <c r="H9" s="24">
        <f t="shared" si="1"/>
        <v>104818</v>
      </c>
      <c r="I9" s="24">
        <f t="shared" si="1"/>
        <v>209804</v>
      </c>
      <c r="J9" s="24">
        <f t="shared" si="1"/>
        <v>209804</v>
      </c>
      <c r="K9" s="24">
        <f t="shared" si="1"/>
        <v>153564.4</v>
      </c>
      <c r="L9" s="24">
        <f t="shared" si="1"/>
        <v>153564.4</v>
      </c>
      <c r="M9" s="24">
        <f t="shared" si="1"/>
        <v>23825</v>
      </c>
      <c r="N9" s="24">
        <f t="shared" si="1"/>
        <v>22742</v>
      </c>
      <c r="O9" s="24">
        <f t="shared" si="1"/>
        <v>106997.4</v>
      </c>
      <c r="P9" s="25"/>
      <c r="Q9" s="26"/>
      <c r="R9" s="27"/>
      <c r="S9" s="27"/>
      <c r="T9" s="27"/>
      <c r="U9" s="27"/>
      <c r="V9" s="27"/>
      <c r="X9" s="26">
        <f>163301-L9</f>
        <v>9736.6000000000058</v>
      </c>
    </row>
    <row r="10" spans="1:30" s="34" customFormat="1">
      <c r="A10" s="29" t="s">
        <v>17</v>
      </c>
      <c r="B10" s="30" t="s">
        <v>129</v>
      </c>
      <c r="C10" s="31"/>
      <c r="D10" s="31"/>
      <c r="E10" s="32">
        <f t="shared" ref="E10:O10" si="2">SUM(E11:E18)</f>
        <v>41156</v>
      </c>
      <c r="F10" s="32">
        <f t="shared" si="2"/>
        <v>41156</v>
      </c>
      <c r="G10" s="32">
        <f t="shared" si="2"/>
        <v>31800</v>
      </c>
      <c r="H10" s="32">
        <f t="shared" si="2"/>
        <v>31800</v>
      </c>
      <c r="I10" s="32">
        <f t="shared" si="2"/>
        <v>9356</v>
      </c>
      <c r="J10" s="32">
        <f t="shared" si="2"/>
        <v>9356</v>
      </c>
      <c r="K10" s="32">
        <f t="shared" si="2"/>
        <v>9356</v>
      </c>
      <c r="L10" s="32">
        <f t="shared" si="2"/>
        <v>9356</v>
      </c>
      <c r="M10" s="32">
        <f t="shared" si="2"/>
        <v>4067</v>
      </c>
      <c r="N10" s="32">
        <f t="shared" si="2"/>
        <v>0</v>
      </c>
      <c r="O10" s="32">
        <f t="shared" si="2"/>
        <v>5289</v>
      </c>
      <c r="P10" s="33"/>
      <c r="Q10" s="28"/>
      <c r="R10" s="27"/>
      <c r="S10" s="27"/>
      <c r="T10" s="27"/>
      <c r="U10" s="27"/>
      <c r="V10" s="27"/>
      <c r="W10" s="28"/>
      <c r="X10" s="26"/>
      <c r="Y10" s="28"/>
      <c r="Z10" s="28"/>
      <c r="AA10" s="28"/>
    </row>
    <row r="11" spans="1:30" s="34" customFormat="1" ht="21" customHeight="1">
      <c r="A11" s="35">
        <v>1</v>
      </c>
      <c r="B11" s="36" t="s">
        <v>130</v>
      </c>
      <c r="C11" s="37"/>
      <c r="D11" s="38"/>
      <c r="E11" s="39">
        <v>13761</v>
      </c>
      <c r="F11" s="40">
        <f>E11</f>
        <v>13761</v>
      </c>
      <c r="G11" s="40">
        <v>11500</v>
      </c>
      <c r="H11" s="40">
        <v>11500</v>
      </c>
      <c r="I11" s="40">
        <f t="shared" ref="I11:J18" si="3">E11-G11</f>
        <v>2261</v>
      </c>
      <c r="J11" s="40">
        <f t="shared" si="3"/>
        <v>2261</v>
      </c>
      <c r="K11" s="40">
        <f t="shared" ref="K11:L18" si="4">I11</f>
        <v>2261</v>
      </c>
      <c r="L11" s="41">
        <f t="shared" si="4"/>
        <v>2261</v>
      </c>
      <c r="M11" s="41">
        <v>2261</v>
      </c>
      <c r="N11" s="41"/>
      <c r="O11" s="41">
        <f t="shared" ref="O11:O18" si="5">L11-M11-N11</f>
        <v>0</v>
      </c>
      <c r="P11" s="33"/>
      <c r="Q11" s="28"/>
      <c r="R11" s="27">
        <v>1</v>
      </c>
      <c r="S11" s="28"/>
      <c r="T11" s="27">
        <v>1</v>
      </c>
      <c r="U11" s="27"/>
      <c r="V11" s="27"/>
      <c r="W11" s="28"/>
      <c r="X11" s="26"/>
      <c r="Y11" s="28"/>
      <c r="Z11" s="28"/>
      <c r="AA11" s="28"/>
    </row>
    <row r="12" spans="1:30" s="34" customFormat="1" ht="27.6">
      <c r="A12" s="35">
        <v>2</v>
      </c>
      <c r="B12" s="36" t="s">
        <v>131</v>
      </c>
      <c r="C12" s="23"/>
      <c r="D12" s="23"/>
      <c r="E12" s="40">
        <v>14011</v>
      </c>
      <c r="F12" s="40">
        <v>14011</v>
      </c>
      <c r="G12" s="40">
        <f t="shared" ref="G12:G18" si="6">H12</f>
        <v>10200</v>
      </c>
      <c r="H12" s="40">
        <f>10200</f>
        <v>10200</v>
      </c>
      <c r="I12" s="40">
        <f t="shared" si="3"/>
        <v>3811</v>
      </c>
      <c r="J12" s="40">
        <f t="shared" si="3"/>
        <v>3811</v>
      </c>
      <c r="K12" s="40">
        <f t="shared" si="4"/>
        <v>3811</v>
      </c>
      <c r="L12" s="41">
        <f t="shared" si="4"/>
        <v>3811</v>
      </c>
      <c r="M12" s="41">
        <v>1000</v>
      </c>
      <c r="N12" s="41"/>
      <c r="O12" s="41">
        <f t="shared" si="5"/>
        <v>2811</v>
      </c>
      <c r="P12" s="33"/>
      <c r="Q12" s="28"/>
      <c r="R12" s="27">
        <v>1</v>
      </c>
      <c r="S12" s="27"/>
      <c r="T12" s="27">
        <v>1</v>
      </c>
      <c r="U12" s="27"/>
      <c r="V12" s="27"/>
      <c r="W12" s="28"/>
      <c r="X12" s="26"/>
      <c r="Y12" s="26">
        <f>L23+L24+L79+L80+L108</f>
        <v>148217.40000000002</v>
      </c>
      <c r="Z12" s="28"/>
      <c r="AA12" s="28"/>
    </row>
    <row r="13" spans="1:30" s="34" customFormat="1">
      <c r="A13" s="35">
        <v>3</v>
      </c>
      <c r="B13" s="36" t="s">
        <v>132</v>
      </c>
      <c r="C13" s="23"/>
      <c r="D13" s="23"/>
      <c r="E13" s="40">
        <v>3007</v>
      </c>
      <c r="F13" s="40">
        <f>E13</f>
        <v>3007</v>
      </c>
      <c r="G13" s="40">
        <f t="shared" si="6"/>
        <v>2600</v>
      </c>
      <c r="H13" s="40">
        <v>2600</v>
      </c>
      <c r="I13" s="40">
        <f t="shared" si="3"/>
        <v>407</v>
      </c>
      <c r="J13" s="40">
        <f t="shared" si="3"/>
        <v>407</v>
      </c>
      <c r="K13" s="40">
        <f t="shared" si="4"/>
        <v>407</v>
      </c>
      <c r="L13" s="41">
        <f t="shared" si="4"/>
        <v>407</v>
      </c>
      <c r="M13" s="40">
        <v>407</v>
      </c>
      <c r="N13" s="40"/>
      <c r="O13" s="41">
        <f t="shared" si="5"/>
        <v>0</v>
      </c>
      <c r="P13" s="33"/>
      <c r="Q13" s="28"/>
      <c r="R13" s="27">
        <v>1</v>
      </c>
      <c r="S13" s="27"/>
      <c r="T13" s="27">
        <v>1</v>
      </c>
      <c r="U13" s="27"/>
      <c r="V13" s="27"/>
      <c r="W13" s="26"/>
      <c r="X13" s="26"/>
      <c r="Y13" s="26">
        <v>3438</v>
      </c>
      <c r="Z13" s="28"/>
      <c r="AA13" s="28"/>
    </row>
    <row r="14" spans="1:30" s="34" customFormat="1" ht="27.6">
      <c r="A14" s="35">
        <v>4</v>
      </c>
      <c r="B14" s="36" t="s">
        <v>133</v>
      </c>
      <c r="C14" s="23"/>
      <c r="D14" s="23"/>
      <c r="E14" s="40">
        <v>1040</v>
      </c>
      <c r="F14" s="40">
        <v>1040</v>
      </c>
      <c r="G14" s="40">
        <f t="shared" si="6"/>
        <v>700</v>
      </c>
      <c r="H14" s="40">
        <v>700</v>
      </c>
      <c r="I14" s="40">
        <f t="shared" si="3"/>
        <v>340</v>
      </c>
      <c r="J14" s="40">
        <f t="shared" si="3"/>
        <v>340</v>
      </c>
      <c r="K14" s="40">
        <f t="shared" si="4"/>
        <v>340</v>
      </c>
      <c r="L14" s="41">
        <f t="shared" si="4"/>
        <v>340</v>
      </c>
      <c r="M14" s="40"/>
      <c r="N14" s="40"/>
      <c r="O14" s="41">
        <f t="shared" si="5"/>
        <v>340</v>
      </c>
      <c r="P14" s="33"/>
      <c r="Q14" s="28"/>
      <c r="R14" s="27">
        <v>1</v>
      </c>
      <c r="S14" s="27"/>
      <c r="T14" s="27">
        <v>1</v>
      </c>
      <c r="U14" s="27"/>
      <c r="V14" s="27"/>
      <c r="W14" s="26"/>
      <c r="X14" s="26"/>
      <c r="Y14" s="26">
        <f>W14-W13</f>
        <v>0</v>
      </c>
      <c r="Z14" s="28"/>
      <c r="AA14" s="28"/>
    </row>
    <row r="15" spans="1:30" s="34" customFormat="1" ht="27.6">
      <c r="A15" s="35">
        <v>5</v>
      </c>
      <c r="B15" s="36" t="s">
        <v>134</v>
      </c>
      <c r="C15" s="23"/>
      <c r="D15" s="23"/>
      <c r="E15" s="40">
        <v>1699</v>
      </c>
      <c r="F15" s="40">
        <f>E15</f>
        <v>1699</v>
      </c>
      <c r="G15" s="40">
        <f t="shared" si="6"/>
        <v>1300</v>
      </c>
      <c r="H15" s="40">
        <v>1300</v>
      </c>
      <c r="I15" s="40">
        <f t="shared" si="3"/>
        <v>399</v>
      </c>
      <c r="J15" s="40">
        <f t="shared" si="3"/>
        <v>399</v>
      </c>
      <c r="K15" s="40">
        <f t="shared" si="4"/>
        <v>399</v>
      </c>
      <c r="L15" s="41">
        <f t="shared" si="4"/>
        <v>399</v>
      </c>
      <c r="M15" s="40">
        <v>399</v>
      </c>
      <c r="N15" s="40"/>
      <c r="O15" s="41">
        <f t="shared" si="5"/>
        <v>0</v>
      </c>
      <c r="P15" s="33"/>
      <c r="Q15" s="28"/>
      <c r="R15" s="27">
        <v>1</v>
      </c>
      <c r="S15" s="27"/>
      <c r="T15" s="27">
        <v>1</v>
      </c>
      <c r="U15" s="27"/>
      <c r="V15" s="27"/>
      <c r="W15" s="28"/>
      <c r="X15" s="26"/>
      <c r="Y15" s="28"/>
      <c r="Z15" s="28"/>
      <c r="AA15" s="28"/>
    </row>
    <row r="16" spans="1:30" s="34" customFormat="1">
      <c r="A16" s="35">
        <v>6</v>
      </c>
      <c r="B16" s="36" t="s">
        <v>135</v>
      </c>
      <c r="C16" s="23"/>
      <c r="D16" s="23"/>
      <c r="E16" s="40">
        <v>2113</v>
      </c>
      <c r="F16" s="40">
        <v>2113</v>
      </c>
      <c r="G16" s="40">
        <f t="shared" si="6"/>
        <v>1500</v>
      </c>
      <c r="H16" s="40">
        <v>1500</v>
      </c>
      <c r="I16" s="40">
        <f t="shared" si="3"/>
        <v>613</v>
      </c>
      <c r="J16" s="40">
        <f t="shared" si="3"/>
        <v>613</v>
      </c>
      <c r="K16" s="40">
        <f t="shared" si="4"/>
        <v>613</v>
      </c>
      <c r="L16" s="41">
        <f t="shared" si="4"/>
        <v>613</v>
      </c>
      <c r="M16" s="40"/>
      <c r="N16" s="40"/>
      <c r="O16" s="41">
        <f t="shared" si="5"/>
        <v>613</v>
      </c>
      <c r="P16" s="33"/>
      <c r="Q16" s="28"/>
      <c r="R16" s="27">
        <v>1</v>
      </c>
      <c r="S16" s="27"/>
      <c r="T16" s="27">
        <v>1</v>
      </c>
      <c r="U16" s="27"/>
      <c r="V16" s="27"/>
      <c r="W16" s="28"/>
      <c r="X16" s="26"/>
      <c r="Y16" s="28"/>
      <c r="Z16" s="28"/>
      <c r="AA16" s="28"/>
    </row>
    <row r="17" spans="1:27" s="34" customFormat="1">
      <c r="A17" s="35">
        <v>7</v>
      </c>
      <c r="B17" s="36" t="s">
        <v>136</v>
      </c>
      <c r="C17" s="23"/>
      <c r="D17" s="23"/>
      <c r="E17" s="40">
        <v>1915</v>
      </c>
      <c r="F17" s="40">
        <v>1915</v>
      </c>
      <c r="G17" s="40">
        <f t="shared" si="6"/>
        <v>1400</v>
      </c>
      <c r="H17" s="40">
        <v>1400</v>
      </c>
      <c r="I17" s="40">
        <f t="shared" si="3"/>
        <v>515</v>
      </c>
      <c r="J17" s="40">
        <f t="shared" si="3"/>
        <v>515</v>
      </c>
      <c r="K17" s="40">
        <f t="shared" si="4"/>
        <v>515</v>
      </c>
      <c r="L17" s="41">
        <f t="shared" si="4"/>
        <v>515</v>
      </c>
      <c r="M17" s="40"/>
      <c r="N17" s="40"/>
      <c r="O17" s="41">
        <f t="shared" si="5"/>
        <v>515</v>
      </c>
      <c r="P17" s="33"/>
      <c r="Q17" s="28"/>
      <c r="R17" s="27">
        <v>1</v>
      </c>
      <c r="S17" s="27"/>
      <c r="T17" s="27">
        <v>1</v>
      </c>
      <c r="U17" s="27"/>
      <c r="V17" s="27"/>
      <c r="W17" s="28"/>
      <c r="X17" s="26"/>
      <c r="Y17" s="28"/>
      <c r="Z17" s="28"/>
      <c r="AA17" s="28"/>
    </row>
    <row r="18" spans="1:27" s="34" customFormat="1" ht="19.5" customHeight="1">
      <c r="A18" s="35">
        <v>8</v>
      </c>
      <c r="B18" s="36" t="s">
        <v>137</v>
      </c>
      <c r="C18" s="23"/>
      <c r="D18" s="23"/>
      <c r="E18" s="40">
        <v>3610</v>
      </c>
      <c r="F18" s="40">
        <v>3610</v>
      </c>
      <c r="G18" s="40">
        <f t="shared" si="6"/>
        <v>2600</v>
      </c>
      <c r="H18" s="40">
        <v>2600</v>
      </c>
      <c r="I18" s="40">
        <f t="shared" si="3"/>
        <v>1010</v>
      </c>
      <c r="J18" s="40">
        <f t="shared" si="3"/>
        <v>1010</v>
      </c>
      <c r="K18" s="40">
        <f t="shared" si="4"/>
        <v>1010</v>
      </c>
      <c r="L18" s="41">
        <f t="shared" si="4"/>
        <v>1010</v>
      </c>
      <c r="M18" s="40"/>
      <c r="N18" s="40"/>
      <c r="O18" s="41">
        <f t="shared" si="5"/>
        <v>1010</v>
      </c>
      <c r="P18" s="33"/>
      <c r="Q18" s="28"/>
      <c r="R18" s="27">
        <v>1</v>
      </c>
      <c r="S18" s="27"/>
      <c r="T18" s="27">
        <v>1</v>
      </c>
      <c r="U18" s="27"/>
      <c r="V18" s="27"/>
      <c r="W18" s="28"/>
      <c r="X18" s="26"/>
      <c r="Y18" s="28"/>
      <c r="Z18" s="28"/>
      <c r="AA18" s="28"/>
    </row>
    <row r="19" spans="1:27" s="20" customFormat="1" ht="27.6">
      <c r="A19" s="29" t="s">
        <v>18</v>
      </c>
      <c r="B19" s="42" t="s">
        <v>138</v>
      </c>
      <c r="C19" s="31"/>
      <c r="D19" s="31"/>
      <c r="E19" s="32">
        <f t="shared" ref="E19:O19" si="7">E20+E21</f>
        <v>119396</v>
      </c>
      <c r="F19" s="32">
        <f t="shared" si="7"/>
        <v>119396</v>
      </c>
      <c r="G19" s="32">
        <f t="shared" si="7"/>
        <v>73018</v>
      </c>
      <c r="H19" s="32">
        <f t="shared" si="7"/>
        <v>73018</v>
      </c>
      <c r="I19" s="32">
        <f t="shared" si="7"/>
        <v>46378</v>
      </c>
      <c r="J19" s="32">
        <f t="shared" si="7"/>
        <v>46378</v>
      </c>
      <c r="K19" s="32">
        <f t="shared" si="7"/>
        <v>34438.400000000001</v>
      </c>
      <c r="L19" s="32">
        <f t="shared" si="7"/>
        <v>34438.400000000001</v>
      </c>
      <c r="M19" s="32">
        <f t="shared" si="7"/>
        <v>12819</v>
      </c>
      <c r="N19" s="32">
        <f t="shared" si="7"/>
        <v>5730</v>
      </c>
      <c r="O19" s="32">
        <f t="shared" si="7"/>
        <v>15889.400000000001</v>
      </c>
      <c r="P19" s="43"/>
      <c r="Q19" s="44"/>
      <c r="R19" s="45"/>
      <c r="S19" s="45"/>
      <c r="T19" s="45"/>
      <c r="U19" s="45"/>
      <c r="V19" s="45"/>
      <c r="X19" s="26"/>
    </row>
    <row r="20" spans="1:27" s="34" customFormat="1" ht="36" customHeight="1">
      <c r="A20" s="35">
        <v>1</v>
      </c>
      <c r="B20" s="36" t="s">
        <v>139</v>
      </c>
      <c r="C20" s="23"/>
      <c r="D20" s="23"/>
      <c r="E20" s="40">
        <v>40054</v>
      </c>
      <c r="F20" s="40">
        <v>40054</v>
      </c>
      <c r="G20" s="40">
        <f>H20</f>
        <v>31256</v>
      </c>
      <c r="H20" s="40">
        <f>31256</f>
        <v>31256</v>
      </c>
      <c r="I20" s="40">
        <f>E20-G20</f>
        <v>8798</v>
      </c>
      <c r="J20" s="40">
        <f>F20-H20</f>
        <v>8798</v>
      </c>
      <c r="K20" s="40">
        <f>E20*90%-G20</f>
        <v>4792.5999999999985</v>
      </c>
      <c r="L20" s="40">
        <f>F20*90%-H20</f>
        <v>4792.5999999999985</v>
      </c>
      <c r="M20" s="41">
        <v>800</v>
      </c>
      <c r="N20" s="41"/>
      <c r="O20" s="41">
        <f>L20-M20-N20</f>
        <v>3992.5999999999985</v>
      </c>
      <c r="P20" s="33"/>
      <c r="Q20" s="28"/>
      <c r="R20" s="27"/>
      <c r="S20" s="27">
        <v>1</v>
      </c>
      <c r="T20" s="27"/>
      <c r="U20" s="27">
        <v>1</v>
      </c>
      <c r="V20" s="27"/>
      <c r="W20" s="28"/>
      <c r="X20" s="26"/>
      <c r="Y20" s="28"/>
      <c r="Z20" s="28"/>
      <c r="AA20" s="28"/>
    </row>
    <row r="21" spans="1:27" s="34" customFormat="1" ht="27.6">
      <c r="A21" s="35">
        <v>2</v>
      </c>
      <c r="B21" s="36" t="s">
        <v>140</v>
      </c>
      <c r="C21" s="23"/>
      <c r="D21" s="23"/>
      <c r="E21" s="40">
        <v>79342</v>
      </c>
      <c r="F21" s="40">
        <v>79342</v>
      </c>
      <c r="G21" s="40">
        <f>H21</f>
        <v>41762</v>
      </c>
      <c r="H21" s="40">
        <f>41762</f>
        <v>41762</v>
      </c>
      <c r="I21" s="40">
        <f>E21-G21</f>
        <v>37580</v>
      </c>
      <c r="J21" s="40">
        <f>F21-H21</f>
        <v>37580</v>
      </c>
      <c r="K21" s="40">
        <f>E21*90%-G21</f>
        <v>29645.800000000003</v>
      </c>
      <c r="L21" s="40">
        <f>F21*90%-H21</f>
        <v>29645.800000000003</v>
      </c>
      <c r="M21" s="41">
        <f>10000+2019</f>
        <v>12019</v>
      </c>
      <c r="N21" s="41">
        <v>5730</v>
      </c>
      <c r="O21" s="41">
        <f>L21-M21-N21</f>
        <v>11896.800000000003</v>
      </c>
      <c r="P21" s="33"/>
      <c r="Q21" s="28"/>
      <c r="R21" s="27"/>
      <c r="S21" s="27">
        <v>1</v>
      </c>
      <c r="T21" s="27"/>
      <c r="U21" s="27">
        <v>1</v>
      </c>
      <c r="V21" s="27"/>
      <c r="W21" s="28"/>
      <c r="X21" s="26"/>
      <c r="Y21" s="28"/>
      <c r="Z21" s="28"/>
      <c r="AA21" s="28"/>
    </row>
    <row r="22" spans="1:27" s="28" customFormat="1" ht="14.4">
      <c r="A22" s="29" t="s">
        <v>19</v>
      </c>
      <c r="B22" s="30" t="s">
        <v>141</v>
      </c>
      <c r="C22" s="46"/>
      <c r="D22" s="46"/>
      <c r="E22" s="32">
        <f t="shared" ref="E22:O22" si="8">E23+E24</f>
        <v>64070</v>
      </c>
      <c r="F22" s="32">
        <f t="shared" si="8"/>
        <v>64070</v>
      </c>
      <c r="G22" s="32">
        <f t="shared" si="8"/>
        <v>0</v>
      </c>
      <c r="H22" s="32">
        <f t="shared" si="8"/>
        <v>0</v>
      </c>
      <c r="I22" s="32">
        <f t="shared" si="8"/>
        <v>64070</v>
      </c>
      <c r="J22" s="32">
        <f t="shared" si="8"/>
        <v>64070</v>
      </c>
      <c r="K22" s="32">
        <f t="shared" si="8"/>
        <v>57663</v>
      </c>
      <c r="L22" s="32">
        <f t="shared" si="8"/>
        <v>57663</v>
      </c>
      <c r="M22" s="32">
        <f t="shared" si="8"/>
        <v>6639</v>
      </c>
      <c r="N22" s="32">
        <f t="shared" si="8"/>
        <v>17012</v>
      </c>
      <c r="O22" s="32">
        <f t="shared" si="8"/>
        <v>34012</v>
      </c>
      <c r="P22" s="33"/>
      <c r="R22" s="27"/>
      <c r="S22" s="27"/>
      <c r="T22" s="27"/>
      <c r="U22" s="27"/>
      <c r="V22" s="27"/>
      <c r="X22" s="26"/>
    </row>
    <row r="23" spans="1:27" s="34" customFormat="1" ht="27.6">
      <c r="A23" s="35">
        <v>1</v>
      </c>
      <c r="B23" s="1" t="s">
        <v>142</v>
      </c>
      <c r="C23" s="23"/>
      <c r="D23" s="23"/>
      <c r="E23" s="47">
        <v>9186</v>
      </c>
      <c r="F23" s="47">
        <f>E23</f>
        <v>9186</v>
      </c>
      <c r="G23" s="40"/>
      <c r="H23" s="40"/>
      <c r="I23" s="40">
        <f>E23-G23</f>
        <v>9186</v>
      </c>
      <c r="J23" s="40">
        <f>F23-H23</f>
        <v>9186</v>
      </c>
      <c r="K23" s="40">
        <f>E23*90%-G23</f>
        <v>8267.4</v>
      </c>
      <c r="L23" s="40">
        <f>F23*90%-H23</f>
        <v>8267.4</v>
      </c>
      <c r="M23" s="41">
        <v>2639</v>
      </c>
      <c r="N23" s="41">
        <v>4250</v>
      </c>
      <c r="O23" s="41">
        <f>L23-M23-N23</f>
        <v>1378.3999999999996</v>
      </c>
      <c r="P23" s="48"/>
      <c r="Q23" s="49"/>
      <c r="R23" s="27"/>
      <c r="S23" s="27"/>
      <c r="T23" s="27"/>
      <c r="U23" s="27"/>
      <c r="V23" s="27">
        <v>1</v>
      </c>
      <c r="W23" s="28"/>
      <c r="X23" s="26"/>
      <c r="Y23" s="28">
        <f>149291+301798+674883</f>
        <v>1125972</v>
      </c>
      <c r="Z23" s="28"/>
      <c r="AA23" s="28"/>
    </row>
    <row r="24" spans="1:27" s="34" customFormat="1" ht="41.4">
      <c r="A24" s="35">
        <v>2</v>
      </c>
      <c r="B24" s="36" t="s">
        <v>143</v>
      </c>
      <c r="C24" s="23"/>
      <c r="D24" s="23"/>
      <c r="E24" s="40">
        <f>F24</f>
        <v>54884</v>
      </c>
      <c r="F24" s="40">
        <v>54884</v>
      </c>
      <c r="G24" s="40"/>
      <c r="H24" s="40"/>
      <c r="I24" s="40">
        <f>E24-G24</f>
        <v>54884</v>
      </c>
      <c r="J24" s="40">
        <f>F24-H24</f>
        <v>54884</v>
      </c>
      <c r="K24" s="40">
        <f>E24*90%-G24</f>
        <v>49395.6</v>
      </c>
      <c r="L24" s="40">
        <f>F24*90%-H24</f>
        <v>49395.6</v>
      </c>
      <c r="M24" s="41">
        <v>4000</v>
      </c>
      <c r="N24" s="41">
        <f>8213+4549</f>
        <v>12762</v>
      </c>
      <c r="O24" s="41">
        <f>L24-M24-N24</f>
        <v>32633.599999999999</v>
      </c>
      <c r="P24" s="48"/>
      <c r="Q24" s="49"/>
      <c r="R24" s="27"/>
      <c r="S24" s="27"/>
      <c r="T24" s="27"/>
      <c r="U24" s="27"/>
      <c r="V24" s="27">
        <v>1</v>
      </c>
      <c r="W24" s="28"/>
      <c r="X24" s="26"/>
      <c r="Y24" s="28"/>
      <c r="Z24" s="28"/>
      <c r="AA24" s="28"/>
    </row>
    <row r="25" spans="1:27" s="20" customFormat="1" ht="27.6">
      <c r="A25" s="29" t="s">
        <v>113</v>
      </c>
      <c r="B25" s="30" t="s">
        <v>144</v>
      </c>
      <c r="C25" s="46"/>
      <c r="D25" s="46"/>
      <c r="E25" s="32">
        <f t="shared" ref="E25:O25" si="9">E26+E27+E28</f>
        <v>90000</v>
      </c>
      <c r="F25" s="32">
        <f t="shared" si="9"/>
        <v>90000</v>
      </c>
      <c r="G25" s="32">
        <f t="shared" si="9"/>
        <v>0</v>
      </c>
      <c r="H25" s="32">
        <f t="shared" si="9"/>
        <v>0</v>
      </c>
      <c r="I25" s="32">
        <f t="shared" si="9"/>
        <v>90000</v>
      </c>
      <c r="J25" s="32">
        <f t="shared" si="9"/>
        <v>90000</v>
      </c>
      <c r="K25" s="32">
        <f t="shared" si="9"/>
        <v>52107</v>
      </c>
      <c r="L25" s="32">
        <f t="shared" si="9"/>
        <v>52107</v>
      </c>
      <c r="M25" s="32">
        <f t="shared" si="9"/>
        <v>300</v>
      </c>
      <c r="N25" s="32">
        <f t="shared" si="9"/>
        <v>0</v>
      </c>
      <c r="O25" s="32">
        <f t="shared" si="9"/>
        <v>51807</v>
      </c>
      <c r="P25" s="50"/>
      <c r="Q25" s="51"/>
      <c r="R25" s="45"/>
      <c r="S25" s="45"/>
      <c r="T25" s="45"/>
      <c r="U25" s="45"/>
      <c r="V25" s="45"/>
      <c r="X25" s="26"/>
    </row>
    <row r="26" spans="1:27" s="34" customFormat="1" ht="33" customHeight="1">
      <c r="A26" s="35">
        <v>1</v>
      </c>
      <c r="B26" s="36" t="s">
        <v>145</v>
      </c>
      <c r="C26" s="37"/>
      <c r="D26" s="52"/>
      <c r="E26" s="40">
        <f>F26</f>
        <v>40000</v>
      </c>
      <c r="F26" s="40">
        <v>40000</v>
      </c>
      <c r="G26" s="40">
        <f>H26</f>
        <v>0</v>
      </c>
      <c r="H26" s="40"/>
      <c r="I26" s="40">
        <f t="shared" ref="I26:J28" si="10">E26-G26</f>
        <v>40000</v>
      </c>
      <c r="J26" s="40">
        <f t="shared" si="10"/>
        <v>40000</v>
      </c>
      <c r="K26" s="40">
        <f>L26</f>
        <v>34000</v>
      </c>
      <c r="L26" s="40">
        <f>F26*85%</f>
        <v>34000</v>
      </c>
      <c r="M26" s="41">
        <v>100</v>
      </c>
      <c r="N26" s="41"/>
      <c r="O26" s="41">
        <f>L26-M26-N26</f>
        <v>33900</v>
      </c>
      <c r="P26" s="48" t="s">
        <v>146</v>
      </c>
      <c r="Q26" s="49"/>
      <c r="R26" s="27"/>
      <c r="S26" s="27"/>
      <c r="T26" s="53"/>
      <c r="U26" s="27"/>
      <c r="V26" s="27">
        <v>1</v>
      </c>
      <c r="W26" s="28"/>
      <c r="X26" s="26"/>
      <c r="Y26" s="28"/>
      <c r="Z26" s="28"/>
      <c r="AA26" s="28"/>
    </row>
    <row r="27" spans="1:27" s="34" customFormat="1" ht="65.25" customHeight="1">
      <c r="A27" s="35">
        <v>2</v>
      </c>
      <c r="B27" s="36" t="s">
        <v>147</v>
      </c>
      <c r="C27" s="37"/>
      <c r="D27" s="52"/>
      <c r="E27" s="40">
        <v>30000</v>
      </c>
      <c r="F27" s="40">
        <v>30000</v>
      </c>
      <c r="G27" s="40">
        <f>H27</f>
        <v>0</v>
      </c>
      <c r="H27" s="40"/>
      <c r="I27" s="40">
        <f t="shared" si="10"/>
        <v>30000</v>
      </c>
      <c r="J27" s="40">
        <f t="shared" si="10"/>
        <v>30000</v>
      </c>
      <c r="K27" s="40">
        <f>L27</f>
        <v>15000</v>
      </c>
      <c r="L27" s="40">
        <f>F27*50%</f>
        <v>15000</v>
      </c>
      <c r="M27" s="41">
        <v>100</v>
      </c>
      <c r="N27" s="41"/>
      <c r="O27" s="41">
        <f>L27-M27-N27</f>
        <v>14900</v>
      </c>
      <c r="P27" s="48" t="s">
        <v>148</v>
      </c>
      <c r="Q27" s="49"/>
      <c r="R27" s="27"/>
      <c r="S27" s="27"/>
      <c r="T27" s="27"/>
      <c r="U27" s="27"/>
      <c r="V27" s="27">
        <v>1</v>
      </c>
      <c r="W27" s="28"/>
      <c r="X27" s="26"/>
      <c r="Y27" s="28"/>
      <c r="Z27" s="28"/>
      <c r="AA27" s="28"/>
    </row>
    <row r="28" spans="1:27" s="34" customFormat="1" ht="39.6">
      <c r="A28" s="35">
        <v>3</v>
      </c>
      <c r="B28" s="36" t="s">
        <v>14</v>
      </c>
      <c r="C28" s="37"/>
      <c r="D28" s="52"/>
      <c r="E28" s="40">
        <v>20000</v>
      </c>
      <c r="F28" s="40">
        <v>20000</v>
      </c>
      <c r="G28" s="40">
        <f>H28</f>
        <v>0</v>
      </c>
      <c r="H28" s="40"/>
      <c r="I28" s="40">
        <f t="shared" si="10"/>
        <v>20000</v>
      </c>
      <c r="J28" s="40">
        <f t="shared" si="10"/>
        <v>20000</v>
      </c>
      <c r="K28" s="40">
        <f>L28</f>
        <v>3107</v>
      </c>
      <c r="L28" s="40">
        <f>F28*20%-893</f>
        <v>3107</v>
      </c>
      <c r="M28" s="54">
        <v>100</v>
      </c>
      <c r="N28" s="54"/>
      <c r="O28" s="41">
        <f>L28-M28-N28</f>
        <v>3007</v>
      </c>
      <c r="P28" s="48" t="s">
        <v>15</v>
      </c>
      <c r="Q28" s="49"/>
      <c r="R28" s="27"/>
      <c r="S28" s="27"/>
      <c r="T28" s="27"/>
      <c r="U28" s="27"/>
      <c r="V28" s="27">
        <v>1</v>
      </c>
      <c r="W28" s="28"/>
      <c r="X28" s="26"/>
      <c r="Y28" s="28">
        <v>25024</v>
      </c>
      <c r="Z28" s="28"/>
      <c r="AA28" s="28"/>
    </row>
    <row r="29" spans="1:27" s="28" customFormat="1">
      <c r="A29" s="21" t="s">
        <v>26</v>
      </c>
      <c r="B29" s="22" t="s">
        <v>16</v>
      </c>
      <c r="C29" s="23"/>
      <c r="D29" s="23"/>
      <c r="E29" s="24">
        <f t="shared" ref="E29:O29" si="11">E30+E34+E38</f>
        <v>309730</v>
      </c>
      <c r="F29" s="24">
        <f t="shared" si="11"/>
        <v>309730</v>
      </c>
      <c r="G29" s="24">
        <f t="shared" si="11"/>
        <v>101175</v>
      </c>
      <c r="H29" s="24">
        <f t="shared" si="11"/>
        <v>101175</v>
      </c>
      <c r="I29" s="24">
        <f t="shared" si="11"/>
        <v>208555</v>
      </c>
      <c r="J29" s="24">
        <f t="shared" si="11"/>
        <v>208555</v>
      </c>
      <c r="K29" s="24">
        <f t="shared" si="11"/>
        <v>150148.1</v>
      </c>
      <c r="L29" s="24">
        <f t="shared" si="11"/>
        <v>150148.1</v>
      </c>
      <c r="M29" s="24">
        <f t="shared" si="11"/>
        <v>23824</v>
      </c>
      <c r="N29" s="24">
        <f t="shared" si="11"/>
        <v>22143</v>
      </c>
      <c r="O29" s="24">
        <f t="shared" si="11"/>
        <v>104181.1</v>
      </c>
      <c r="P29" s="25"/>
      <c r="R29" s="27"/>
      <c r="S29" s="27"/>
      <c r="T29" s="27"/>
      <c r="U29" s="27"/>
      <c r="V29" s="27"/>
      <c r="X29" s="26">
        <f>159630-K29</f>
        <v>9481.8999999999942</v>
      </c>
    </row>
    <row r="30" spans="1:27" s="28" customFormat="1">
      <c r="A30" s="29" t="s">
        <v>17</v>
      </c>
      <c r="B30" s="30" t="s">
        <v>129</v>
      </c>
      <c r="C30" s="31"/>
      <c r="D30" s="31"/>
      <c r="E30" s="32">
        <f t="shared" ref="E30:O30" si="12">E31+E32+E33</f>
        <v>96191</v>
      </c>
      <c r="F30" s="32">
        <f t="shared" si="12"/>
        <v>96191</v>
      </c>
      <c r="G30" s="32">
        <f t="shared" si="12"/>
        <v>76415</v>
      </c>
      <c r="H30" s="32">
        <f t="shared" si="12"/>
        <v>76415</v>
      </c>
      <c r="I30" s="32">
        <f t="shared" si="12"/>
        <v>19776</v>
      </c>
      <c r="J30" s="32">
        <f t="shared" si="12"/>
        <v>19776</v>
      </c>
      <c r="K30" s="32">
        <f t="shared" si="12"/>
        <v>19776</v>
      </c>
      <c r="L30" s="32">
        <f t="shared" si="12"/>
        <v>19776</v>
      </c>
      <c r="M30" s="32">
        <f t="shared" si="12"/>
        <v>5794</v>
      </c>
      <c r="N30" s="32">
        <f t="shared" si="12"/>
        <v>676</v>
      </c>
      <c r="O30" s="32">
        <f t="shared" si="12"/>
        <v>13306</v>
      </c>
      <c r="P30" s="25"/>
      <c r="R30" s="27"/>
      <c r="S30" s="27"/>
      <c r="T30" s="27"/>
      <c r="U30" s="27"/>
      <c r="V30" s="27"/>
      <c r="X30" s="26"/>
    </row>
    <row r="31" spans="1:27" s="34" customFormat="1" ht="27.6">
      <c r="A31" s="35">
        <v>1</v>
      </c>
      <c r="B31" s="36" t="s">
        <v>29</v>
      </c>
      <c r="C31" s="23"/>
      <c r="D31" s="23"/>
      <c r="E31" s="40">
        <v>38909</v>
      </c>
      <c r="F31" s="40">
        <v>38909</v>
      </c>
      <c r="G31" s="40">
        <f>H31</f>
        <v>30100</v>
      </c>
      <c r="H31" s="40">
        <f>30100</f>
        <v>30100</v>
      </c>
      <c r="I31" s="40">
        <f t="shared" ref="I31:J33" si="13">E31-G31</f>
        <v>8809</v>
      </c>
      <c r="J31" s="40">
        <f t="shared" si="13"/>
        <v>8809</v>
      </c>
      <c r="K31" s="40">
        <f t="shared" ref="K31:L33" si="14">I31</f>
        <v>8809</v>
      </c>
      <c r="L31" s="40">
        <f t="shared" si="14"/>
        <v>8809</v>
      </c>
      <c r="M31" s="41">
        <v>1000</v>
      </c>
      <c r="N31" s="41"/>
      <c r="O31" s="41">
        <f>L31-M31-N31</f>
        <v>7809</v>
      </c>
      <c r="P31" s="33"/>
      <c r="Q31" s="28"/>
      <c r="R31" s="27">
        <v>1</v>
      </c>
      <c r="S31" s="27"/>
      <c r="T31" s="27">
        <v>1</v>
      </c>
      <c r="U31" s="27"/>
      <c r="V31" s="27"/>
      <c r="W31" s="28"/>
      <c r="X31" s="26"/>
      <c r="Y31" s="28"/>
      <c r="Z31" s="28"/>
      <c r="AA31" s="28"/>
    </row>
    <row r="32" spans="1:27" s="34" customFormat="1">
      <c r="A32" s="35">
        <v>2</v>
      </c>
      <c r="B32" s="36" t="s">
        <v>30</v>
      </c>
      <c r="C32" s="23"/>
      <c r="D32" s="23"/>
      <c r="E32" s="40">
        <v>30385</v>
      </c>
      <c r="F32" s="40">
        <v>30385</v>
      </c>
      <c r="G32" s="40">
        <f>H32</f>
        <v>24915</v>
      </c>
      <c r="H32" s="40">
        <f>24915</f>
        <v>24915</v>
      </c>
      <c r="I32" s="40">
        <f t="shared" si="13"/>
        <v>5470</v>
      </c>
      <c r="J32" s="40">
        <f t="shared" si="13"/>
        <v>5470</v>
      </c>
      <c r="K32" s="40">
        <f t="shared" si="14"/>
        <v>5470</v>
      </c>
      <c r="L32" s="40">
        <f t="shared" si="14"/>
        <v>5470</v>
      </c>
      <c r="M32" s="41">
        <f>1970+2824</f>
        <v>4794</v>
      </c>
      <c r="N32" s="41">
        <v>676</v>
      </c>
      <c r="O32" s="41">
        <f>L32-M32-N32</f>
        <v>0</v>
      </c>
      <c r="P32" s="25"/>
      <c r="Q32" s="28"/>
      <c r="R32" s="27">
        <v>1</v>
      </c>
      <c r="S32" s="27"/>
      <c r="T32" s="27">
        <v>1</v>
      </c>
      <c r="U32" s="27"/>
      <c r="V32" s="27"/>
      <c r="W32" s="28"/>
      <c r="X32" s="26"/>
      <c r="Y32" s="26"/>
      <c r="Z32" s="28"/>
      <c r="AA32" s="28"/>
    </row>
    <row r="33" spans="1:27" s="34" customFormat="1" ht="27.6">
      <c r="A33" s="35">
        <v>3</v>
      </c>
      <c r="B33" s="36" t="s">
        <v>31</v>
      </c>
      <c r="C33" s="23"/>
      <c r="D33" s="23"/>
      <c r="E33" s="40">
        <v>26897</v>
      </c>
      <c r="F33" s="40">
        <v>26897</v>
      </c>
      <c r="G33" s="40">
        <f>H33</f>
        <v>21400</v>
      </c>
      <c r="H33" s="40">
        <v>21400</v>
      </c>
      <c r="I33" s="40">
        <f t="shared" si="13"/>
        <v>5497</v>
      </c>
      <c r="J33" s="40">
        <f t="shared" si="13"/>
        <v>5497</v>
      </c>
      <c r="K33" s="40">
        <f t="shared" si="14"/>
        <v>5497</v>
      </c>
      <c r="L33" s="40">
        <f t="shared" si="14"/>
        <v>5497</v>
      </c>
      <c r="M33" s="40"/>
      <c r="N33" s="40"/>
      <c r="O33" s="41">
        <f>L33-M33-N33</f>
        <v>5497</v>
      </c>
      <c r="P33" s="33"/>
      <c r="Q33" s="28"/>
      <c r="R33" s="27">
        <v>1</v>
      </c>
      <c r="S33" s="27"/>
      <c r="T33" s="27">
        <v>1</v>
      </c>
      <c r="U33" s="27"/>
      <c r="V33" s="27"/>
      <c r="W33" s="28"/>
      <c r="X33" s="26"/>
      <c r="Y33" s="28"/>
      <c r="Z33" s="28"/>
      <c r="AA33" s="28"/>
    </row>
    <row r="34" spans="1:27" s="20" customFormat="1" ht="27.6">
      <c r="A34" s="29" t="s">
        <v>18</v>
      </c>
      <c r="B34" s="42" t="s">
        <v>138</v>
      </c>
      <c r="C34" s="31"/>
      <c r="D34" s="31"/>
      <c r="E34" s="32">
        <f t="shared" ref="E34:O34" si="15">SUM(E35:E37)</f>
        <v>105402</v>
      </c>
      <c r="F34" s="32">
        <f t="shared" si="15"/>
        <v>105402</v>
      </c>
      <c r="G34" s="32">
        <f t="shared" si="15"/>
        <v>24760</v>
      </c>
      <c r="H34" s="32">
        <f t="shared" si="15"/>
        <v>24760</v>
      </c>
      <c r="I34" s="32">
        <f t="shared" si="15"/>
        <v>80642</v>
      </c>
      <c r="J34" s="32">
        <f t="shared" si="15"/>
        <v>80642</v>
      </c>
      <c r="K34" s="32">
        <f t="shared" si="15"/>
        <v>70101.8</v>
      </c>
      <c r="L34" s="32">
        <f t="shared" si="15"/>
        <v>70101.8</v>
      </c>
      <c r="M34" s="32">
        <f t="shared" si="15"/>
        <v>17730</v>
      </c>
      <c r="N34" s="32">
        <f t="shared" si="15"/>
        <v>17038</v>
      </c>
      <c r="O34" s="32">
        <f t="shared" si="15"/>
        <v>35333.800000000003</v>
      </c>
      <c r="P34" s="55"/>
      <c r="R34" s="45"/>
      <c r="S34" s="45"/>
      <c r="T34" s="45"/>
      <c r="U34" s="45"/>
      <c r="V34" s="45"/>
      <c r="X34" s="26"/>
    </row>
    <row r="35" spans="1:27" s="34" customFormat="1" ht="41.4">
      <c r="A35" s="35">
        <v>1</v>
      </c>
      <c r="B35" s="36" t="s">
        <v>32</v>
      </c>
      <c r="C35" s="23"/>
      <c r="D35" s="23"/>
      <c r="E35" s="40">
        <v>17320</v>
      </c>
      <c r="F35" s="40">
        <v>17320</v>
      </c>
      <c r="G35" s="40">
        <f>H35</f>
        <v>7600</v>
      </c>
      <c r="H35" s="40">
        <f>7600</f>
        <v>7600</v>
      </c>
      <c r="I35" s="40">
        <f t="shared" ref="I35:J37" si="16">E35-G35</f>
        <v>9720</v>
      </c>
      <c r="J35" s="40">
        <f t="shared" si="16"/>
        <v>9720</v>
      </c>
      <c r="K35" s="40">
        <f t="shared" ref="K35:L37" si="17">E35*90%-G35</f>
        <v>7988</v>
      </c>
      <c r="L35" s="40">
        <f t="shared" si="17"/>
        <v>7988</v>
      </c>
      <c r="M35" s="41">
        <v>6300</v>
      </c>
      <c r="N35" s="41"/>
      <c r="O35" s="41">
        <f>L35-M35-N35</f>
        <v>1688</v>
      </c>
      <c r="P35" s="33"/>
      <c r="Q35" s="28"/>
      <c r="R35" s="27"/>
      <c r="S35" s="27">
        <v>1</v>
      </c>
      <c r="T35" s="27"/>
      <c r="U35" s="27">
        <v>1</v>
      </c>
      <c r="V35" s="27"/>
      <c r="W35" s="28"/>
      <c r="X35" s="26"/>
      <c r="Y35" s="28"/>
      <c r="Z35" s="28"/>
      <c r="AA35" s="28"/>
    </row>
    <row r="36" spans="1:27" s="34" customFormat="1" ht="27.6">
      <c r="A36" s="35">
        <v>2</v>
      </c>
      <c r="B36" s="36" t="s">
        <v>33</v>
      </c>
      <c r="C36" s="23"/>
      <c r="D36" s="23"/>
      <c r="E36" s="40">
        <v>48673</v>
      </c>
      <c r="F36" s="40">
        <f>E36</f>
        <v>48673</v>
      </c>
      <c r="G36" s="40">
        <f>H36</f>
        <v>15160</v>
      </c>
      <c r="H36" s="40">
        <f>15160</f>
        <v>15160</v>
      </c>
      <c r="I36" s="40">
        <f t="shared" si="16"/>
        <v>33513</v>
      </c>
      <c r="J36" s="40">
        <f t="shared" si="16"/>
        <v>33513</v>
      </c>
      <c r="K36" s="40">
        <f t="shared" si="17"/>
        <v>28645.700000000004</v>
      </c>
      <c r="L36" s="40">
        <f t="shared" si="17"/>
        <v>28645.700000000004</v>
      </c>
      <c r="M36" s="41">
        <v>4000</v>
      </c>
      <c r="N36" s="41">
        <v>8000</v>
      </c>
      <c r="O36" s="41">
        <f>L36-M36-N36</f>
        <v>16645.700000000004</v>
      </c>
      <c r="P36" s="33"/>
      <c r="Q36" s="28"/>
      <c r="R36" s="27"/>
      <c r="S36" s="27">
        <v>1</v>
      </c>
      <c r="T36" s="27"/>
      <c r="U36" s="27">
        <v>1</v>
      </c>
      <c r="V36" s="27"/>
      <c r="W36" s="28"/>
      <c r="X36" s="26"/>
      <c r="Y36" s="28"/>
      <c r="Z36" s="28"/>
      <c r="AA36" s="28"/>
    </row>
    <row r="37" spans="1:27" s="28" customFormat="1" ht="41.4">
      <c r="A37" s="35">
        <v>3</v>
      </c>
      <c r="B37" s="36" t="s">
        <v>34</v>
      </c>
      <c r="C37" s="23"/>
      <c r="D37" s="23"/>
      <c r="E37" s="40">
        <v>39409</v>
      </c>
      <c r="F37" s="40">
        <f>E37</f>
        <v>39409</v>
      </c>
      <c r="G37" s="56">
        <f>H37</f>
        <v>2000</v>
      </c>
      <c r="H37" s="56">
        <f>9430-7430</f>
        <v>2000</v>
      </c>
      <c r="I37" s="40">
        <f t="shared" si="16"/>
        <v>37409</v>
      </c>
      <c r="J37" s="40">
        <f t="shared" si="16"/>
        <v>37409</v>
      </c>
      <c r="K37" s="40">
        <f t="shared" si="17"/>
        <v>33468.1</v>
      </c>
      <c r="L37" s="40">
        <f t="shared" si="17"/>
        <v>33468.1</v>
      </c>
      <c r="M37" s="41">
        <v>7430</v>
      </c>
      <c r="N37" s="41">
        <v>9038</v>
      </c>
      <c r="O37" s="41">
        <f>L37-M37-N37</f>
        <v>17000.099999999999</v>
      </c>
      <c r="P37" s="33"/>
      <c r="R37" s="27"/>
      <c r="S37" s="27">
        <v>1</v>
      </c>
      <c r="T37" s="27"/>
      <c r="U37" s="27">
        <v>1</v>
      </c>
      <c r="V37" s="27"/>
      <c r="X37" s="26"/>
    </row>
    <row r="38" spans="1:27" s="28" customFormat="1" ht="27.6">
      <c r="A38" s="29" t="s">
        <v>19</v>
      </c>
      <c r="B38" s="30" t="s">
        <v>144</v>
      </c>
      <c r="C38" s="46"/>
      <c r="D38" s="46"/>
      <c r="E38" s="32">
        <f t="shared" ref="E38:O38" si="18">E39+E40+E41</f>
        <v>108137</v>
      </c>
      <c r="F38" s="32">
        <f t="shared" si="18"/>
        <v>108137</v>
      </c>
      <c r="G38" s="32">
        <f t="shared" si="18"/>
        <v>0</v>
      </c>
      <c r="H38" s="32">
        <f t="shared" si="18"/>
        <v>0</v>
      </c>
      <c r="I38" s="32">
        <f t="shared" si="18"/>
        <v>108137</v>
      </c>
      <c r="J38" s="32">
        <f t="shared" si="18"/>
        <v>108137</v>
      </c>
      <c r="K38" s="32">
        <f t="shared" si="18"/>
        <v>60270.3</v>
      </c>
      <c r="L38" s="32">
        <f t="shared" si="18"/>
        <v>60270.3</v>
      </c>
      <c r="M38" s="32">
        <f t="shared" si="18"/>
        <v>300</v>
      </c>
      <c r="N38" s="32">
        <f t="shared" si="18"/>
        <v>4429</v>
      </c>
      <c r="O38" s="32">
        <f t="shared" si="18"/>
        <v>55541.3</v>
      </c>
      <c r="P38" s="33"/>
      <c r="R38" s="27"/>
      <c r="S38" s="27"/>
      <c r="T38" s="27"/>
      <c r="U38" s="27"/>
      <c r="V38" s="27"/>
      <c r="X38" s="26"/>
    </row>
    <row r="39" spans="1:27" s="28" customFormat="1" ht="39.75" customHeight="1">
      <c r="A39" s="35">
        <v>1</v>
      </c>
      <c r="B39" s="36" t="s">
        <v>35</v>
      </c>
      <c r="C39" s="23"/>
      <c r="D39" s="23"/>
      <c r="E39" s="40">
        <v>48137</v>
      </c>
      <c r="F39" s="40">
        <f>E39</f>
        <v>48137</v>
      </c>
      <c r="G39" s="40"/>
      <c r="H39" s="40"/>
      <c r="I39" s="40">
        <f t="shared" ref="I39:J41" si="19">E39-G39</f>
        <v>48137</v>
      </c>
      <c r="J39" s="40">
        <f t="shared" si="19"/>
        <v>48137</v>
      </c>
      <c r="K39" s="40">
        <f>L39</f>
        <v>43323.3</v>
      </c>
      <c r="L39" s="40">
        <f>F39*90%-H39</f>
        <v>43323.3</v>
      </c>
      <c r="M39" s="41">
        <v>100</v>
      </c>
      <c r="N39" s="41">
        <v>4429</v>
      </c>
      <c r="O39" s="41">
        <f>L39-M39-N39</f>
        <v>38794.300000000003</v>
      </c>
      <c r="P39" s="48" t="s">
        <v>36</v>
      </c>
      <c r="Q39" s="49"/>
      <c r="R39" s="27"/>
      <c r="S39" s="27"/>
      <c r="T39" s="27"/>
      <c r="U39" s="27"/>
      <c r="V39" s="27">
        <v>1</v>
      </c>
      <c r="X39" s="26"/>
    </row>
    <row r="40" spans="1:27" s="28" customFormat="1" ht="39.6">
      <c r="A40" s="35">
        <v>2</v>
      </c>
      <c r="B40" s="36" t="s">
        <v>37</v>
      </c>
      <c r="C40" s="23"/>
      <c r="D40" s="23"/>
      <c r="E40" s="40">
        <f>F40</f>
        <v>40000</v>
      </c>
      <c r="F40" s="40">
        <v>40000</v>
      </c>
      <c r="G40" s="40"/>
      <c r="H40" s="41"/>
      <c r="I40" s="40">
        <f t="shared" si="19"/>
        <v>40000</v>
      </c>
      <c r="J40" s="40">
        <f t="shared" si="19"/>
        <v>40000</v>
      </c>
      <c r="K40" s="40">
        <f>L40</f>
        <v>14947</v>
      </c>
      <c r="L40" s="40">
        <f>F40*40%-H40-1053</f>
        <v>14947</v>
      </c>
      <c r="M40" s="41">
        <v>100</v>
      </c>
      <c r="N40" s="41"/>
      <c r="O40" s="41">
        <f>L40-M40-N40</f>
        <v>14847</v>
      </c>
      <c r="P40" s="48" t="s">
        <v>38</v>
      </c>
      <c r="Q40" s="49"/>
      <c r="R40" s="27"/>
      <c r="S40" s="27"/>
      <c r="T40" s="27"/>
      <c r="U40" s="27"/>
      <c r="V40" s="27">
        <v>1</v>
      </c>
      <c r="X40" s="26"/>
    </row>
    <row r="41" spans="1:27" s="28" customFormat="1" ht="39.6">
      <c r="A41" s="35">
        <v>3</v>
      </c>
      <c r="B41" s="36" t="s">
        <v>39</v>
      </c>
      <c r="C41" s="23"/>
      <c r="D41" s="23"/>
      <c r="E41" s="40">
        <v>20000</v>
      </c>
      <c r="F41" s="40">
        <v>20000</v>
      </c>
      <c r="G41" s="40"/>
      <c r="H41" s="41"/>
      <c r="I41" s="40">
        <f t="shared" si="19"/>
        <v>20000</v>
      </c>
      <c r="J41" s="40">
        <f t="shared" si="19"/>
        <v>20000</v>
      </c>
      <c r="K41" s="40">
        <f>L41</f>
        <v>2000</v>
      </c>
      <c r="L41" s="40">
        <f>F41*10%-H41</f>
        <v>2000</v>
      </c>
      <c r="M41" s="41">
        <v>100</v>
      </c>
      <c r="N41" s="41"/>
      <c r="O41" s="41">
        <f>L41-M41-N41</f>
        <v>1900</v>
      </c>
      <c r="P41" s="48" t="s">
        <v>40</v>
      </c>
      <c r="Q41" s="49"/>
      <c r="R41" s="27"/>
      <c r="S41" s="27"/>
      <c r="T41" s="27"/>
      <c r="U41" s="27"/>
      <c r="V41" s="27">
        <v>1</v>
      </c>
      <c r="X41" s="26"/>
    </row>
    <row r="42" spans="1:27" s="28" customFormat="1">
      <c r="A42" s="21" t="s">
        <v>27</v>
      </c>
      <c r="B42" s="22" t="s">
        <v>41</v>
      </c>
      <c r="C42" s="23"/>
      <c r="D42" s="23"/>
      <c r="E42" s="24">
        <f t="shared" ref="E42:O42" si="20">E43+E48+E51</f>
        <v>360205.6</v>
      </c>
      <c r="F42" s="24">
        <f t="shared" si="20"/>
        <v>360205.6</v>
      </c>
      <c r="G42" s="24">
        <f t="shared" si="20"/>
        <v>138321</v>
      </c>
      <c r="H42" s="24">
        <f t="shared" si="20"/>
        <v>138321</v>
      </c>
      <c r="I42" s="24">
        <f t="shared" si="20"/>
        <v>221884.6</v>
      </c>
      <c r="J42" s="24">
        <f t="shared" si="20"/>
        <v>221884.6</v>
      </c>
      <c r="K42" s="24">
        <f t="shared" si="20"/>
        <v>149010.07</v>
      </c>
      <c r="L42" s="24">
        <f t="shared" si="20"/>
        <v>149010.07</v>
      </c>
      <c r="M42" s="24">
        <f t="shared" si="20"/>
        <v>23824</v>
      </c>
      <c r="N42" s="24">
        <f t="shared" si="20"/>
        <v>21944</v>
      </c>
      <c r="O42" s="24">
        <f t="shared" si="20"/>
        <v>103242.07</v>
      </c>
      <c r="P42" s="25"/>
      <c r="R42" s="27"/>
      <c r="S42" s="27"/>
      <c r="T42" s="27"/>
      <c r="U42" s="27"/>
      <c r="V42" s="27"/>
      <c r="X42" s="26">
        <f>158406-K42</f>
        <v>9395.929999999993</v>
      </c>
    </row>
    <row r="43" spans="1:27" s="20" customFormat="1">
      <c r="A43" s="29" t="s">
        <v>17</v>
      </c>
      <c r="B43" s="30" t="s">
        <v>129</v>
      </c>
      <c r="C43" s="31"/>
      <c r="D43" s="31"/>
      <c r="E43" s="32">
        <f t="shared" ref="E43:O43" si="21">E44+E45+E46+E47</f>
        <v>143742</v>
      </c>
      <c r="F43" s="32">
        <f t="shared" si="21"/>
        <v>143742</v>
      </c>
      <c r="G43" s="32">
        <f t="shared" si="21"/>
        <v>118562</v>
      </c>
      <c r="H43" s="32">
        <f t="shared" si="21"/>
        <v>118562</v>
      </c>
      <c r="I43" s="32">
        <f t="shared" si="21"/>
        <v>25180</v>
      </c>
      <c r="J43" s="32">
        <f t="shared" si="21"/>
        <v>25180</v>
      </c>
      <c r="K43" s="32">
        <f t="shared" si="21"/>
        <v>25180</v>
      </c>
      <c r="L43" s="32">
        <f t="shared" si="21"/>
        <v>25180</v>
      </c>
      <c r="M43" s="32">
        <f t="shared" si="21"/>
        <v>15177</v>
      </c>
      <c r="N43" s="32">
        <f t="shared" si="21"/>
        <v>0</v>
      </c>
      <c r="O43" s="32">
        <f t="shared" si="21"/>
        <v>10003</v>
      </c>
      <c r="P43" s="17"/>
      <c r="R43" s="45"/>
      <c r="S43" s="45"/>
      <c r="T43" s="45"/>
      <c r="U43" s="45"/>
      <c r="V43" s="45"/>
      <c r="X43" s="26"/>
    </row>
    <row r="44" spans="1:27" s="34" customFormat="1" ht="27.6">
      <c r="A44" s="35">
        <v>1</v>
      </c>
      <c r="B44" s="36" t="s">
        <v>42</v>
      </c>
      <c r="C44" s="23"/>
      <c r="D44" s="23"/>
      <c r="E44" s="40">
        <f>F44</f>
        <v>70441</v>
      </c>
      <c r="F44" s="40">
        <v>70441</v>
      </c>
      <c r="G44" s="40">
        <f>H44</f>
        <v>56438</v>
      </c>
      <c r="H44" s="40">
        <f>52438+4000</f>
        <v>56438</v>
      </c>
      <c r="I44" s="40">
        <f t="shared" ref="I44:J47" si="22">E44-G44</f>
        <v>14003</v>
      </c>
      <c r="J44" s="40">
        <f t="shared" si="22"/>
        <v>14003</v>
      </c>
      <c r="K44" s="40">
        <f t="shared" ref="K44:L47" si="23">E44-G44</f>
        <v>14003</v>
      </c>
      <c r="L44" s="40">
        <f t="shared" si="23"/>
        <v>14003</v>
      </c>
      <c r="M44" s="57">
        <v>4000</v>
      </c>
      <c r="N44" s="57"/>
      <c r="O44" s="41">
        <f>L44-M44-N44</f>
        <v>10003</v>
      </c>
      <c r="P44" s="25"/>
      <c r="Q44" s="26"/>
      <c r="R44" s="27">
        <v>1</v>
      </c>
      <c r="S44" s="27"/>
      <c r="T44" s="27">
        <v>1</v>
      </c>
      <c r="U44" s="27"/>
      <c r="V44" s="27"/>
      <c r="W44" s="28"/>
      <c r="X44" s="26"/>
      <c r="Y44" s="28"/>
      <c r="Z44" s="28"/>
      <c r="AA44" s="28"/>
    </row>
    <row r="45" spans="1:27" s="34" customFormat="1" ht="20.25" customHeight="1">
      <c r="A45" s="35">
        <v>2</v>
      </c>
      <c r="B45" s="36" t="s">
        <v>43</v>
      </c>
      <c r="C45" s="23"/>
      <c r="D45" s="23"/>
      <c r="E45" s="40">
        <v>36682</v>
      </c>
      <c r="F45" s="40">
        <v>36682</v>
      </c>
      <c r="G45" s="40">
        <v>31274</v>
      </c>
      <c r="H45" s="40">
        <f>G45</f>
        <v>31274</v>
      </c>
      <c r="I45" s="40">
        <f t="shared" si="22"/>
        <v>5408</v>
      </c>
      <c r="J45" s="40">
        <f t="shared" si="22"/>
        <v>5408</v>
      </c>
      <c r="K45" s="40">
        <f t="shared" si="23"/>
        <v>5408</v>
      </c>
      <c r="L45" s="40">
        <f t="shared" si="23"/>
        <v>5408</v>
      </c>
      <c r="M45" s="57">
        <f>J45</f>
        <v>5408</v>
      </c>
      <c r="N45" s="57"/>
      <c r="O45" s="41">
        <f>L45-M45-N45</f>
        <v>0</v>
      </c>
      <c r="P45" s="25"/>
      <c r="Q45" s="26"/>
      <c r="R45" s="27">
        <v>1</v>
      </c>
      <c r="S45" s="27"/>
      <c r="T45" s="27">
        <v>1</v>
      </c>
      <c r="U45" s="27"/>
      <c r="V45" s="27"/>
      <c r="W45" s="28"/>
      <c r="X45" s="26"/>
      <c r="Y45" s="28"/>
      <c r="Z45" s="28"/>
      <c r="AA45" s="28"/>
    </row>
    <row r="46" spans="1:27" s="34" customFormat="1" ht="36" customHeight="1">
      <c r="A46" s="35">
        <v>3</v>
      </c>
      <c r="B46" s="36" t="s">
        <v>44</v>
      </c>
      <c r="C46" s="23"/>
      <c r="D46" s="23"/>
      <c r="E46" s="40">
        <f>31989-335</f>
        <v>31654</v>
      </c>
      <c r="F46" s="40">
        <f>31989-335</f>
        <v>31654</v>
      </c>
      <c r="G46" s="40">
        <v>27250</v>
      </c>
      <c r="H46" s="40">
        <v>27250</v>
      </c>
      <c r="I46" s="40">
        <f t="shared" si="22"/>
        <v>4404</v>
      </c>
      <c r="J46" s="40">
        <f t="shared" si="22"/>
        <v>4404</v>
      </c>
      <c r="K46" s="40">
        <f t="shared" si="23"/>
        <v>4404</v>
      </c>
      <c r="L46" s="40">
        <f t="shared" si="23"/>
        <v>4404</v>
      </c>
      <c r="M46" s="57">
        <f>J46</f>
        <v>4404</v>
      </c>
      <c r="N46" s="57"/>
      <c r="O46" s="41">
        <f>L46-M46-N46</f>
        <v>0</v>
      </c>
      <c r="P46" s="25"/>
      <c r="Q46" s="26"/>
      <c r="R46" s="27">
        <v>1</v>
      </c>
      <c r="S46" s="27"/>
      <c r="T46" s="27">
        <v>1</v>
      </c>
      <c r="U46" s="27"/>
      <c r="V46" s="27"/>
      <c r="W46" s="28"/>
      <c r="X46" s="26"/>
      <c r="Y46" s="28"/>
      <c r="Z46" s="28"/>
      <c r="AA46" s="28"/>
    </row>
    <row r="47" spans="1:27" s="34" customFormat="1" ht="19.5" customHeight="1">
      <c r="A47" s="35">
        <v>4</v>
      </c>
      <c r="B47" s="36" t="s">
        <v>45</v>
      </c>
      <c r="C47" s="23"/>
      <c r="D47" s="23"/>
      <c r="E47" s="40">
        <v>4965</v>
      </c>
      <c r="F47" s="40">
        <v>4965</v>
      </c>
      <c r="G47" s="40">
        <v>3600</v>
      </c>
      <c r="H47" s="40">
        <v>3600</v>
      </c>
      <c r="I47" s="40">
        <f t="shared" si="22"/>
        <v>1365</v>
      </c>
      <c r="J47" s="40">
        <f t="shared" si="22"/>
        <v>1365</v>
      </c>
      <c r="K47" s="40">
        <f t="shared" si="23"/>
        <v>1365</v>
      </c>
      <c r="L47" s="40">
        <f t="shared" si="23"/>
        <v>1365</v>
      </c>
      <c r="M47" s="57">
        <f>J47</f>
        <v>1365</v>
      </c>
      <c r="N47" s="57"/>
      <c r="O47" s="41">
        <f>L47-M47-N47</f>
        <v>0</v>
      </c>
      <c r="P47" s="25"/>
      <c r="Q47" s="26"/>
      <c r="R47" s="27">
        <v>1</v>
      </c>
      <c r="S47" s="27"/>
      <c r="T47" s="27">
        <v>1</v>
      </c>
      <c r="U47" s="27"/>
      <c r="V47" s="27"/>
      <c r="W47" s="28"/>
      <c r="X47" s="26"/>
      <c r="Y47" s="28"/>
      <c r="Z47" s="28"/>
      <c r="AA47" s="28"/>
    </row>
    <row r="48" spans="1:27" s="20" customFormat="1" ht="27.6">
      <c r="A48" s="29" t="s">
        <v>18</v>
      </c>
      <c r="B48" s="42" t="s">
        <v>138</v>
      </c>
      <c r="C48" s="31"/>
      <c r="D48" s="31"/>
      <c r="E48" s="32">
        <f t="shared" ref="E48:O48" si="24">SUM(E49:E50)</f>
        <v>73681</v>
      </c>
      <c r="F48" s="32">
        <f t="shared" si="24"/>
        <v>73681</v>
      </c>
      <c r="G48" s="32">
        <f t="shared" si="24"/>
        <v>19759</v>
      </c>
      <c r="H48" s="32">
        <f t="shared" si="24"/>
        <v>19759</v>
      </c>
      <c r="I48" s="32">
        <f t="shared" si="24"/>
        <v>53922</v>
      </c>
      <c r="J48" s="32">
        <f t="shared" si="24"/>
        <v>53922</v>
      </c>
      <c r="K48" s="32">
        <f t="shared" si="24"/>
        <v>46553.9</v>
      </c>
      <c r="L48" s="32">
        <f t="shared" si="24"/>
        <v>46553.9</v>
      </c>
      <c r="M48" s="32">
        <f t="shared" si="24"/>
        <v>8347</v>
      </c>
      <c r="N48" s="32">
        <f t="shared" si="24"/>
        <v>21944</v>
      </c>
      <c r="O48" s="32">
        <f t="shared" si="24"/>
        <v>16262.900000000001</v>
      </c>
      <c r="P48" s="55"/>
      <c r="R48" s="45"/>
      <c r="S48" s="45"/>
      <c r="T48" s="45"/>
      <c r="U48" s="45"/>
      <c r="V48" s="45"/>
      <c r="X48" s="26"/>
    </row>
    <row r="49" spans="1:27" s="34" customFormat="1" ht="27.6">
      <c r="A49" s="35">
        <v>1</v>
      </c>
      <c r="B49" s="36" t="s">
        <v>46</v>
      </c>
      <c r="C49" s="23"/>
      <c r="D49" s="23"/>
      <c r="E49" s="56">
        <v>44705</v>
      </c>
      <c r="F49" s="56">
        <f>E49</f>
        <v>44705</v>
      </c>
      <c r="G49" s="40">
        <f>H49</f>
        <v>12699</v>
      </c>
      <c r="H49" s="40">
        <f>12699</f>
        <v>12699</v>
      </c>
      <c r="I49" s="40">
        <f>E49-G49</f>
        <v>32006</v>
      </c>
      <c r="J49" s="40">
        <f>F49-H49</f>
        <v>32006</v>
      </c>
      <c r="K49" s="40">
        <f>E49*90%-G49</f>
        <v>27535.5</v>
      </c>
      <c r="L49" s="40">
        <f>F49*90%-H49</f>
        <v>27535.5</v>
      </c>
      <c r="M49" s="41">
        <f>3014+235+274</f>
        <v>3523</v>
      </c>
      <c r="N49" s="41">
        <f>7705+4389</f>
        <v>12094</v>
      </c>
      <c r="O49" s="41">
        <f>L49-M49-N49</f>
        <v>11918.5</v>
      </c>
      <c r="P49" s="33"/>
      <c r="Q49" s="28"/>
      <c r="R49" s="27"/>
      <c r="S49" s="27">
        <v>1</v>
      </c>
      <c r="T49" s="27"/>
      <c r="U49" s="27">
        <v>1</v>
      </c>
      <c r="V49" s="27"/>
      <c r="W49" s="28"/>
      <c r="X49" s="26"/>
      <c r="Y49" s="28"/>
      <c r="Z49" s="28"/>
      <c r="AA49" s="28"/>
    </row>
    <row r="50" spans="1:27" s="34" customFormat="1" ht="41.4">
      <c r="A50" s="58">
        <v>2</v>
      </c>
      <c r="B50" s="59" t="s">
        <v>47</v>
      </c>
      <c r="C50" s="23"/>
      <c r="D50" s="23"/>
      <c r="E50" s="60">
        <v>28976</v>
      </c>
      <c r="F50" s="60">
        <f>E50</f>
        <v>28976</v>
      </c>
      <c r="G50" s="40">
        <f>H50</f>
        <v>7060</v>
      </c>
      <c r="H50" s="40">
        <f>7060</f>
        <v>7060</v>
      </c>
      <c r="I50" s="40">
        <f>E50-G50</f>
        <v>21916</v>
      </c>
      <c r="J50" s="40">
        <f>F50-H50</f>
        <v>21916</v>
      </c>
      <c r="K50" s="40">
        <f>E50*90%-G50</f>
        <v>19018.400000000001</v>
      </c>
      <c r="L50" s="40">
        <f>F50*90%-H50</f>
        <v>19018.400000000001</v>
      </c>
      <c r="M50" s="41">
        <f>2000+2824</f>
        <v>4824</v>
      </c>
      <c r="N50" s="41">
        <v>9850</v>
      </c>
      <c r="O50" s="41">
        <f>L50-M50-N50</f>
        <v>4344.4000000000015</v>
      </c>
      <c r="P50" s="33"/>
      <c r="Q50" s="28"/>
      <c r="R50" s="27"/>
      <c r="S50" s="27">
        <v>1</v>
      </c>
      <c r="T50" s="27"/>
      <c r="U50" s="27">
        <v>1</v>
      </c>
      <c r="V50" s="27"/>
      <c r="W50" s="28"/>
      <c r="X50" s="26"/>
      <c r="Y50" s="28"/>
      <c r="Z50" s="28"/>
      <c r="AA50" s="28"/>
    </row>
    <row r="51" spans="1:27" s="28" customFormat="1" ht="27.6">
      <c r="A51" s="29" t="s">
        <v>19</v>
      </c>
      <c r="B51" s="30" t="s">
        <v>144</v>
      </c>
      <c r="C51" s="46"/>
      <c r="D51" s="46"/>
      <c r="E51" s="32">
        <f t="shared" ref="E51:O51" si="25">SUM(E52:E54)</f>
        <v>142782.6</v>
      </c>
      <c r="F51" s="32">
        <f t="shared" si="25"/>
        <v>142782.6</v>
      </c>
      <c r="G51" s="32">
        <f t="shared" si="25"/>
        <v>0</v>
      </c>
      <c r="H51" s="32">
        <f t="shared" si="25"/>
        <v>0</v>
      </c>
      <c r="I51" s="32">
        <f t="shared" si="25"/>
        <v>142782.6</v>
      </c>
      <c r="J51" s="32">
        <f t="shared" si="25"/>
        <v>142782.6</v>
      </c>
      <c r="K51" s="32">
        <f t="shared" si="25"/>
        <v>77276.17</v>
      </c>
      <c r="L51" s="32">
        <f t="shared" si="25"/>
        <v>77276.17</v>
      </c>
      <c r="M51" s="32">
        <f t="shared" si="25"/>
        <v>300</v>
      </c>
      <c r="N51" s="32">
        <f t="shared" si="25"/>
        <v>0</v>
      </c>
      <c r="O51" s="32">
        <f t="shared" si="25"/>
        <v>76976.17</v>
      </c>
      <c r="P51" s="33"/>
      <c r="R51" s="27"/>
      <c r="S51" s="27"/>
      <c r="T51" s="27"/>
      <c r="U51" s="27"/>
      <c r="V51" s="27"/>
      <c r="X51" s="26"/>
    </row>
    <row r="52" spans="1:27" s="28" customFormat="1" ht="33.75" customHeight="1">
      <c r="A52" s="35">
        <v>1</v>
      </c>
      <c r="B52" s="36" t="s">
        <v>48</v>
      </c>
      <c r="C52" s="23"/>
      <c r="D52" s="23"/>
      <c r="E52" s="40">
        <v>27815</v>
      </c>
      <c r="F52" s="40">
        <v>27815</v>
      </c>
      <c r="G52" s="40"/>
      <c r="H52" s="40"/>
      <c r="I52" s="40">
        <f t="shared" ref="I52:J54" si="26">E52-G52</f>
        <v>27815</v>
      </c>
      <c r="J52" s="40">
        <f t="shared" si="26"/>
        <v>27815</v>
      </c>
      <c r="K52" s="40">
        <f>L52</f>
        <v>23642.75</v>
      </c>
      <c r="L52" s="40">
        <f>F52*85%-H52</f>
        <v>23642.75</v>
      </c>
      <c r="M52" s="40">
        <v>100</v>
      </c>
      <c r="N52" s="40"/>
      <c r="O52" s="41">
        <f>L52-M52-N52</f>
        <v>23542.75</v>
      </c>
      <c r="P52" s="48" t="s">
        <v>146</v>
      </c>
      <c r="Q52" s="49"/>
      <c r="R52" s="27"/>
      <c r="S52" s="27"/>
      <c r="T52" s="27"/>
      <c r="U52" s="27"/>
      <c r="V52" s="27">
        <v>1</v>
      </c>
      <c r="X52" s="26"/>
    </row>
    <row r="53" spans="1:27" s="28" customFormat="1" ht="39.6">
      <c r="A53" s="35">
        <v>2</v>
      </c>
      <c r="B53" s="36" t="s">
        <v>49</v>
      </c>
      <c r="C53" s="23"/>
      <c r="D53" s="23"/>
      <c r="E53" s="40">
        <f>F53</f>
        <v>55000</v>
      </c>
      <c r="F53" s="40">
        <v>55000</v>
      </c>
      <c r="G53" s="40"/>
      <c r="H53" s="40"/>
      <c r="I53" s="40">
        <f t="shared" si="26"/>
        <v>55000</v>
      </c>
      <c r="J53" s="40">
        <f t="shared" si="26"/>
        <v>55000</v>
      </c>
      <c r="K53" s="40">
        <f>L53</f>
        <v>25699</v>
      </c>
      <c r="L53" s="40">
        <f>F53*45%-H53+949</f>
        <v>25699</v>
      </c>
      <c r="M53" s="40">
        <v>100</v>
      </c>
      <c r="N53" s="40"/>
      <c r="O53" s="41">
        <f>L53-M53-N53</f>
        <v>25599</v>
      </c>
      <c r="P53" s="48" t="s">
        <v>50</v>
      </c>
      <c r="Q53" s="49"/>
      <c r="R53" s="27"/>
      <c r="S53" s="27"/>
      <c r="T53" s="27"/>
      <c r="U53" s="27"/>
      <c r="V53" s="27">
        <v>1</v>
      </c>
      <c r="X53" s="26"/>
    </row>
    <row r="54" spans="1:27" s="28" customFormat="1" ht="39.6">
      <c r="A54" s="35">
        <v>3</v>
      </c>
      <c r="B54" s="36" t="s">
        <v>51</v>
      </c>
      <c r="C54" s="23"/>
      <c r="D54" s="23"/>
      <c r="E54" s="40">
        <f>F54</f>
        <v>59967.6</v>
      </c>
      <c r="F54" s="40">
        <v>59967.6</v>
      </c>
      <c r="G54" s="40"/>
      <c r="H54" s="40"/>
      <c r="I54" s="40">
        <f t="shared" si="26"/>
        <v>59967.6</v>
      </c>
      <c r="J54" s="40">
        <f t="shared" si="26"/>
        <v>59967.6</v>
      </c>
      <c r="K54" s="40">
        <f>L54</f>
        <v>27934.42</v>
      </c>
      <c r="L54" s="40">
        <f>F54*45%-H54+949</f>
        <v>27934.42</v>
      </c>
      <c r="M54" s="40">
        <v>100</v>
      </c>
      <c r="N54" s="40"/>
      <c r="O54" s="41">
        <f>L54-M54-N54</f>
        <v>27834.42</v>
      </c>
      <c r="P54" s="48" t="s">
        <v>50</v>
      </c>
      <c r="Q54" s="49"/>
      <c r="R54" s="27"/>
      <c r="S54" s="27"/>
      <c r="T54" s="27"/>
      <c r="U54" s="27"/>
      <c r="V54" s="27">
        <v>1</v>
      </c>
      <c r="X54" s="26"/>
    </row>
    <row r="55" spans="1:27" s="28" customFormat="1">
      <c r="A55" s="21" t="s">
        <v>109</v>
      </c>
      <c r="B55" s="22" t="s">
        <v>52</v>
      </c>
      <c r="C55" s="23"/>
      <c r="D55" s="23"/>
      <c r="E55" s="24">
        <f t="shared" ref="E55:O55" si="27">E56+E62+E64</f>
        <v>397268.9</v>
      </c>
      <c r="F55" s="24">
        <f t="shared" si="27"/>
        <v>394415</v>
      </c>
      <c r="G55" s="24">
        <f t="shared" si="27"/>
        <v>147887</v>
      </c>
      <c r="H55" s="24">
        <f t="shared" si="27"/>
        <v>147887</v>
      </c>
      <c r="I55" s="24">
        <f t="shared" si="27"/>
        <v>249381.9</v>
      </c>
      <c r="J55" s="24">
        <f t="shared" si="27"/>
        <v>246528</v>
      </c>
      <c r="K55" s="24">
        <f t="shared" si="27"/>
        <v>151863.95000000001</v>
      </c>
      <c r="L55" s="24">
        <f t="shared" si="27"/>
        <v>149010.04999999999</v>
      </c>
      <c r="M55" s="24">
        <f t="shared" si="27"/>
        <v>23824</v>
      </c>
      <c r="N55" s="24">
        <f t="shared" si="27"/>
        <v>21944</v>
      </c>
      <c r="O55" s="24">
        <f t="shared" si="27"/>
        <v>103242.04999999999</v>
      </c>
      <c r="P55" s="25">
        <f>L55-149010</f>
        <v>4.9999999988358468E-2</v>
      </c>
      <c r="R55" s="27"/>
      <c r="S55" s="27"/>
      <c r="T55" s="27"/>
      <c r="U55" s="27"/>
      <c r="V55" s="27"/>
      <c r="X55" s="26">
        <f>L55-158406</f>
        <v>-9395.9500000000116</v>
      </c>
    </row>
    <row r="56" spans="1:27" s="20" customFormat="1">
      <c r="A56" s="29" t="s">
        <v>17</v>
      </c>
      <c r="B56" s="30" t="s">
        <v>129</v>
      </c>
      <c r="C56" s="31"/>
      <c r="D56" s="31"/>
      <c r="E56" s="32">
        <f t="shared" ref="E56:O56" si="28">SUM(E57:E61)</f>
        <v>181168.9</v>
      </c>
      <c r="F56" s="32">
        <f t="shared" si="28"/>
        <v>178315</v>
      </c>
      <c r="G56" s="32">
        <f t="shared" si="28"/>
        <v>136599</v>
      </c>
      <c r="H56" s="32">
        <f t="shared" si="28"/>
        <v>136599</v>
      </c>
      <c r="I56" s="32">
        <f t="shared" si="28"/>
        <v>44569.9</v>
      </c>
      <c r="J56" s="32">
        <f t="shared" si="28"/>
        <v>41716</v>
      </c>
      <c r="K56" s="32">
        <f t="shared" si="28"/>
        <v>44569.9</v>
      </c>
      <c r="L56" s="32">
        <f t="shared" si="28"/>
        <v>41716</v>
      </c>
      <c r="M56" s="32">
        <f t="shared" si="28"/>
        <v>13424</v>
      </c>
      <c r="N56" s="32">
        <f t="shared" si="28"/>
        <v>14777</v>
      </c>
      <c r="O56" s="32">
        <f t="shared" si="28"/>
        <v>13515</v>
      </c>
      <c r="P56" s="55"/>
      <c r="R56" s="45"/>
      <c r="S56" s="45"/>
      <c r="T56" s="45"/>
      <c r="U56" s="45"/>
      <c r="V56" s="45"/>
      <c r="X56" s="26"/>
    </row>
    <row r="57" spans="1:27" s="34" customFormat="1" ht="20.25" customHeight="1">
      <c r="A57" s="35">
        <v>1</v>
      </c>
      <c r="B57" s="36" t="s">
        <v>53</v>
      </c>
      <c r="C57" s="23"/>
      <c r="D57" s="23"/>
      <c r="E57" s="56">
        <v>42766.9</v>
      </c>
      <c r="F57" s="56">
        <v>39913</v>
      </c>
      <c r="G57" s="40">
        <v>35100</v>
      </c>
      <c r="H57" s="40">
        <v>35100</v>
      </c>
      <c r="I57" s="40">
        <f t="shared" ref="I57:J61" si="29">E57-G57</f>
        <v>7666.9000000000015</v>
      </c>
      <c r="J57" s="40">
        <f t="shared" si="29"/>
        <v>4813</v>
      </c>
      <c r="K57" s="40">
        <f t="shared" ref="K57:L61" si="30">E57-G57</f>
        <v>7666.9000000000015</v>
      </c>
      <c r="L57" s="40">
        <f t="shared" si="30"/>
        <v>4813</v>
      </c>
      <c r="M57" s="40"/>
      <c r="N57" s="40">
        <v>4813</v>
      </c>
      <c r="O57" s="41">
        <f>L57-M57-N57</f>
        <v>0</v>
      </c>
      <c r="P57" s="33"/>
      <c r="Q57" s="28"/>
      <c r="R57" s="27">
        <v>1</v>
      </c>
      <c r="S57" s="27"/>
      <c r="T57" s="27">
        <v>1</v>
      </c>
      <c r="U57" s="27"/>
      <c r="V57" s="27"/>
      <c r="W57" s="28"/>
      <c r="X57" s="26"/>
      <c r="Y57" s="28" t="s">
        <v>54</v>
      </c>
      <c r="Z57" s="28"/>
      <c r="AA57" s="28"/>
    </row>
    <row r="58" spans="1:27" s="34" customFormat="1" ht="27.6">
      <c r="A58" s="35">
        <v>2</v>
      </c>
      <c r="B58" s="36" t="s">
        <v>55</v>
      </c>
      <c r="C58" s="23"/>
      <c r="D58" s="23"/>
      <c r="E58" s="40">
        <v>46064</v>
      </c>
      <c r="F58" s="40">
        <f>E58</f>
        <v>46064</v>
      </c>
      <c r="G58" s="40">
        <f>H58</f>
        <v>29840</v>
      </c>
      <c r="H58" s="40">
        <f>29840</f>
        <v>29840</v>
      </c>
      <c r="I58" s="40">
        <f t="shared" si="29"/>
        <v>16224</v>
      </c>
      <c r="J58" s="40">
        <f t="shared" si="29"/>
        <v>16224</v>
      </c>
      <c r="K58" s="40">
        <f t="shared" si="30"/>
        <v>16224</v>
      </c>
      <c r="L58" s="40">
        <f t="shared" si="30"/>
        <v>16224</v>
      </c>
      <c r="M58" s="41">
        <v>7500</v>
      </c>
      <c r="N58" s="41">
        <v>8724</v>
      </c>
      <c r="O58" s="41">
        <f>L58-M58-N58</f>
        <v>0</v>
      </c>
      <c r="P58" s="33"/>
      <c r="Q58" s="28"/>
      <c r="R58" s="27">
        <v>1</v>
      </c>
      <c r="S58" s="27"/>
      <c r="T58" s="27">
        <v>1</v>
      </c>
      <c r="U58" s="27"/>
      <c r="V58" s="27"/>
      <c r="W58" s="28"/>
      <c r="X58" s="26"/>
      <c r="Y58" s="28" t="s">
        <v>56</v>
      </c>
      <c r="Z58" s="28"/>
      <c r="AA58" s="28"/>
    </row>
    <row r="59" spans="1:27" s="61" customFormat="1" ht="27.6">
      <c r="A59" s="35">
        <v>3</v>
      </c>
      <c r="B59" s="36" t="s">
        <v>57</v>
      </c>
      <c r="C59" s="23"/>
      <c r="D59" s="23"/>
      <c r="E59" s="40">
        <v>30133</v>
      </c>
      <c r="F59" s="40">
        <v>30133</v>
      </c>
      <c r="G59" s="40">
        <f>H59</f>
        <v>22740</v>
      </c>
      <c r="H59" s="40">
        <f>22740</f>
        <v>22740</v>
      </c>
      <c r="I59" s="40">
        <f t="shared" si="29"/>
        <v>7393</v>
      </c>
      <c r="J59" s="40">
        <f t="shared" si="29"/>
        <v>7393</v>
      </c>
      <c r="K59" s="40">
        <f t="shared" si="30"/>
        <v>7393</v>
      </c>
      <c r="L59" s="40">
        <f t="shared" si="30"/>
        <v>7393</v>
      </c>
      <c r="M59" s="41">
        <v>1300</v>
      </c>
      <c r="N59" s="41"/>
      <c r="O59" s="41">
        <f>L59-M59-N59</f>
        <v>6093</v>
      </c>
      <c r="P59" s="33"/>
      <c r="Q59" s="28"/>
      <c r="R59" s="27">
        <v>1</v>
      </c>
      <c r="S59" s="27"/>
      <c r="T59" s="27">
        <v>1</v>
      </c>
      <c r="U59" s="27"/>
      <c r="V59" s="27"/>
      <c r="W59" s="28"/>
      <c r="X59" s="26"/>
      <c r="Y59" s="28"/>
      <c r="Z59" s="28"/>
      <c r="AA59" s="28"/>
    </row>
    <row r="60" spans="1:27" s="61" customFormat="1">
      <c r="A60" s="35">
        <v>4</v>
      </c>
      <c r="B60" s="36" t="s">
        <v>58</v>
      </c>
      <c r="C60" s="23"/>
      <c r="D60" s="23"/>
      <c r="E60" s="40">
        <v>25383</v>
      </c>
      <c r="F60" s="40">
        <f>E60</f>
        <v>25383</v>
      </c>
      <c r="G60" s="40">
        <v>21319</v>
      </c>
      <c r="H60" s="40">
        <v>21319</v>
      </c>
      <c r="I60" s="40">
        <f t="shared" si="29"/>
        <v>4064</v>
      </c>
      <c r="J60" s="40">
        <f t="shared" si="29"/>
        <v>4064</v>
      </c>
      <c r="K60" s="40">
        <f t="shared" si="30"/>
        <v>4064</v>
      </c>
      <c r="L60" s="40">
        <f t="shared" si="30"/>
        <v>4064</v>
      </c>
      <c r="M60" s="40">
        <v>2824</v>
      </c>
      <c r="N60" s="40">
        <v>1240</v>
      </c>
      <c r="O60" s="41">
        <f>L60-M60-N60</f>
        <v>0</v>
      </c>
      <c r="P60" s="33"/>
      <c r="Q60" s="28"/>
      <c r="R60" s="27">
        <v>1</v>
      </c>
      <c r="S60" s="27"/>
      <c r="T60" s="27">
        <v>1</v>
      </c>
      <c r="U60" s="27"/>
      <c r="V60" s="27"/>
      <c r="W60" s="28"/>
      <c r="X60" s="26"/>
      <c r="Y60" s="28"/>
      <c r="Z60" s="28"/>
      <c r="AA60" s="28"/>
    </row>
    <row r="61" spans="1:27" s="61" customFormat="1" ht="47.25" customHeight="1">
      <c r="A61" s="35">
        <v>5</v>
      </c>
      <c r="B61" s="36" t="s">
        <v>59</v>
      </c>
      <c r="C61" s="23"/>
      <c r="D61" s="23"/>
      <c r="E61" s="40">
        <v>36822</v>
      </c>
      <c r="F61" s="40">
        <v>36822</v>
      </c>
      <c r="G61" s="40">
        <v>27600</v>
      </c>
      <c r="H61" s="40">
        <v>27600</v>
      </c>
      <c r="I61" s="40">
        <f t="shared" si="29"/>
        <v>9222</v>
      </c>
      <c r="J61" s="40">
        <f t="shared" si="29"/>
        <v>9222</v>
      </c>
      <c r="K61" s="40">
        <f t="shared" si="30"/>
        <v>9222</v>
      </c>
      <c r="L61" s="40">
        <f t="shared" si="30"/>
        <v>9222</v>
      </c>
      <c r="M61" s="41">
        <v>1800</v>
      </c>
      <c r="N61" s="41"/>
      <c r="O61" s="41">
        <f>L61-M61-N61</f>
        <v>7422</v>
      </c>
      <c r="P61" s="33"/>
      <c r="Q61" s="28"/>
      <c r="R61" s="27">
        <v>1</v>
      </c>
      <c r="S61" s="27"/>
      <c r="T61" s="27">
        <v>1</v>
      </c>
      <c r="U61" s="27"/>
      <c r="V61" s="27"/>
      <c r="W61" s="28"/>
      <c r="X61" s="26"/>
      <c r="Y61" s="28"/>
      <c r="Z61" s="28"/>
      <c r="AA61" s="28"/>
    </row>
    <row r="62" spans="1:27" s="20" customFormat="1" ht="27.6">
      <c r="A62" s="29" t="s">
        <v>18</v>
      </c>
      <c r="B62" s="42" t="s">
        <v>138</v>
      </c>
      <c r="C62" s="31"/>
      <c r="D62" s="31"/>
      <c r="E62" s="32">
        <f t="shared" ref="E62:O62" si="31">E63</f>
        <v>61141</v>
      </c>
      <c r="F62" s="32">
        <f t="shared" si="31"/>
        <v>61141</v>
      </c>
      <c r="G62" s="32">
        <f t="shared" si="31"/>
        <v>11288</v>
      </c>
      <c r="H62" s="32">
        <f t="shared" si="31"/>
        <v>11288</v>
      </c>
      <c r="I62" s="32">
        <f t="shared" si="31"/>
        <v>49853</v>
      </c>
      <c r="J62" s="32">
        <f t="shared" si="31"/>
        <v>49853</v>
      </c>
      <c r="K62" s="32">
        <f t="shared" si="31"/>
        <v>43738.9</v>
      </c>
      <c r="L62" s="32">
        <f t="shared" si="31"/>
        <v>43738.9</v>
      </c>
      <c r="M62" s="32">
        <f t="shared" si="31"/>
        <v>10000</v>
      </c>
      <c r="N62" s="32">
        <f t="shared" si="31"/>
        <v>7167</v>
      </c>
      <c r="O62" s="32">
        <f t="shared" si="31"/>
        <v>26571.9</v>
      </c>
      <c r="P62" s="55"/>
      <c r="R62" s="45"/>
      <c r="S62" s="45"/>
      <c r="T62" s="45"/>
      <c r="U62" s="45"/>
      <c r="V62" s="45"/>
      <c r="X62" s="26"/>
    </row>
    <row r="63" spans="1:27" s="61" customFormat="1" ht="55.2">
      <c r="A63" s="35">
        <v>1</v>
      </c>
      <c r="B63" s="59" t="s">
        <v>60</v>
      </c>
      <c r="C63" s="23"/>
      <c r="D63" s="23"/>
      <c r="E63" s="62">
        <v>61141</v>
      </c>
      <c r="F63" s="62">
        <v>61141</v>
      </c>
      <c r="G63" s="40">
        <f>H63</f>
        <v>11288</v>
      </c>
      <c r="H63" s="40">
        <f>11288</f>
        <v>11288</v>
      </c>
      <c r="I63" s="40">
        <f>E63-G63</f>
        <v>49853</v>
      </c>
      <c r="J63" s="40">
        <f>F63-H63</f>
        <v>49853</v>
      </c>
      <c r="K63" s="40">
        <f>E63*90%-G63</f>
        <v>43738.9</v>
      </c>
      <c r="L63" s="40">
        <f>F63*90%-H63</f>
        <v>43738.9</v>
      </c>
      <c r="M63" s="41">
        <v>10000</v>
      </c>
      <c r="N63" s="41">
        <f>2778+4389</f>
        <v>7167</v>
      </c>
      <c r="O63" s="41">
        <f>L63-M63-N63</f>
        <v>26571.9</v>
      </c>
      <c r="P63" s="25"/>
      <c r="Q63" s="28"/>
      <c r="R63" s="27"/>
      <c r="S63" s="27">
        <v>1</v>
      </c>
      <c r="T63" s="27"/>
      <c r="U63" s="27">
        <v>1</v>
      </c>
      <c r="V63" s="27"/>
      <c r="W63" s="28"/>
      <c r="X63" s="26"/>
      <c r="Y63" s="28"/>
      <c r="Z63" s="28"/>
      <c r="AA63" s="28"/>
    </row>
    <row r="64" spans="1:27" s="28" customFormat="1" ht="27.6">
      <c r="A64" s="29" t="s">
        <v>19</v>
      </c>
      <c r="B64" s="30" t="s">
        <v>144</v>
      </c>
      <c r="C64" s="46"/>
      <c r="D64" s="46"/>
      <c r="E64" s="32">
        <f t="shared" ref="E64:O64" si="32">SUM(E65:E67)</f>
        <v>154959</v>
      </c>
      <c r="F64" s="32">
        <f t="shared" si="32"/>
        <v>154959</v>
      </c>
      <c r="G64" s="32">
        <f t="shared" si="32"/>
        <v>0</v>
      </c>
      <c r="H64" s="32">
        <f t="shared" si="32"/>
        <v>0</v>
      </c>
      <c r="I64" s="32">
        <f t="shared" si="32"/>
        <v>154959</v>
      </c>
      <c r="J64" s="32">
        <f t="shared" si="32"/>
        <v>154959</v>
      </c>
      <c r="K64" s="32">
        <f t="shared" si="32"/>
        <v>63555.149999999994</v>
      </c>
      <c r="L64" s="32">
        <f t="shared" si="32"/>
        <v>63555.149999999994</v>
      </c>
      <c r="M64" s="32">
        <f t="shared" si="32"/>
        <v>400</v>
      </c>
      <c r="N64" s="32">
        <f t="shared" si="32"/>
        <v>0</v>
      </c>
      <c r="O64" s="32">
        <f t="shared" si="32"/>
        <v>63155.149999999994</v>
      </c>
      <c r="P64" s="33"/>
      <c r="R64" s="27"/>
      <c r="S64" s="27"/>
      <c r="T64" s="27"/>
      <c r="U64" s="27"/>
      <c r="V64" s="27"/>
      <c r="X64" s="26"/>
    </row>
    <row r="65" spans="1:27" s="28" customFormat="1" ht="49.5" customHeight="1">
      <c r="A65" s="35">
        <v>1</v>
      </c>
      <c r="B65" s="1" t="s">
        <v>61</v>
      </c>
      <c r="C65" s="23"/>
      <c r="D65" s="23"/>
      <c r="E65" s="40">
        <v>34959</v>
      </c>
      <c r="F65" s="40">
        <v>34959</v>
      </c>
      <c r="G65" s="40"/>
      <c r="H65" s="40"/>
      <c r="I65" s="40">
        <f t="shared" ref="I65:J67" si="33">E65-G65</f>
        <v>34959</v>
      </c>
      <c r="J65" s="40">
        <f t="shared" si="33"/>
        <v>34959</v>
      </c>
      <c r="K65" s="40">
        <f>L65</f>
        <v>29715.149999999998</v>
      </c>
      <c r="L65" s="40">
        <f>F65*85%-H65</f>
        <v>29715.149999999998</v>
      </c>
      <c r="M65" s="40">
        <v>300</v>
      </c>
      <c r="N65" s="40"/>
      <c r="O65" s="41">
        <f>L65-M65-N65</f>
        <v>29415.149999999998</v>
      </c>
      <c r="P65" s="48" t="s">
        <v>146</v>
      </c>
      <c r="Q65" s="49"/>
      <c r="R65" s="27"/>
      <c r="S65" s="27"/>
      <c r="T65" s="27"/>
      <c r="U65" s="27"/>
      <c r="V65" s="27">
        <v>1</v>
      </c>
      <c r="X65" s="26"/>
    </row>
    <row r="66" spans="1:27" s="28" customFormat="1" ht="34.5" customHeight="1">
      <c r="A66" s="35">
        <v>2</v>
      </c>
      <c r="B66" s="36" t="s">
        <v>62</v>
      </c>
      <c r="C66" s="23"/>
      <c r="D66" s="23"/>
      <c r="E66" s="40">
        <f>F66</f>
        <v>45000</v>
      </c>
      <c r="F66" s="40">
        <v>45000</v>
      </c>
      <c r="G66" s="40"/>
      <c r="H66" s="40"/>
      <c r="I66" s="40">
        <f t="shared" si="33"/>
        <v>45000</v>
      </c>
      <c r="J66" s="40">
        <f t="shared" si="33"/>
        <v>45000</v>
      </c>
      <c r="K66" s="40">
        <f>L66</f>
        <v>22590</v>
      </c>
      <c r="L66" s="40">
        <f>F66*50%-H66+90</f>
        <v>22590</v>
      </c>
      <c r="M66" s="56">
        <v>100</v>
      </c>
      <c r="N66" s="56"/>
      <c r="O66" s="41">
        <f>L66-M66-N66</f>
        <v>22490</v>
      </c>
      <c r="P66" s="48" t="s">
        <v>148</v>
      </c>
      <c r="Q66" s="49"/>
      <c r="R66" s="27"/>
      <c r="S66" s="27"/>
      <c r="T66" s="27"/>
      <c r="U66" s="27"/>
      <c r="V66" s="27">
        <v>1</v>
      </c>
      <c r="X66" s="26"/>
    </row>
    <row r="67" spans="1:27" s="28" customFormat="1" ht="34.5" customHeight="1">
      <c r="A67" s="35">
        <v>3</v>
      </c>
      <c r="B67" s="36" t="s">
        <v>63</v>
      </c>
      <c r="C67" s="23"/>
      <c r="D67" s="23"/>
      <c r="E67" s="40">
        <v>75000</v>
      </c>
      <c r="F67" s="40">
        <f>E67</f>
        <v>75000</v>
      </c>
      <c r="G67" s="40"/>
      <c r="H67" s="40"/>
      <c r="I67" s="40">
        <f t="shared" si="33"/>
        <v>75000</v>
      </c>
      <c r="J67" s="40">
        <f t="shared" si="33"/>
        <v>75000</v>
      </c>
      <c r="K67" s="40">
        <f>L67</f>
        <v>11250</v>
      </c>
      <c r="L67" s="40">
        <f>F67*15%-H67</f>
        <v>11250</v>
      </c>
      <c r="M67" s="56"/>
      <c r="N67" s="56"/>
      <c r="O67" s="41">
        <f>L67-M67-N67</f>
        <v>11250</v>
      </c>
      <c r="P67" s="48" t="s">
        <v>15</v>
      </c>
      <c r="Q67" s="49"/>
      <c r="R67" s="27"/>
      <c r="S67" s="27"/>
      <c r="T67" s="53"/>
      <c r="U67" s="27"/>
      <c r="V67" s="27"/>
      <c r="X67" s="26"/>
    </row>
    <row r="68" spans="1:27" s="28" customFormat="1">
      <c r="A68" s="21" t="s">
        <v>110</v>
      </c>
      <c r="B68" s="22" t="s">
        <v>64</v>
      </c>
      <c r="C68" s="23"/>
      <c r="D68" s="23"/>
      <c r="E68" s="24">
        <f t="shared" ref="E68:O68" si="34">E69+E73+E78+E81</f>
        <v>303252</v>
      </c>
      <c r="F68" s="24">
        <f t="shared" si="34"/>
        <v>302333</v>
      </c>
      <c r="G68" s="24">
        <f t="shared" si="34"/>
        <v>67870</v>
      </c>
      <c r="H68" s="24">
        <f t="shared" si="34"/>
        <v>67870</v>
      </c>
      <c r="I68" s="24">
        <f t="shared" si="34"/>
        <v>235382</v>
      </c>
      <c r="J68" s="24">
        <f t="shared" si="34"/>
        <v>234463</v>
      </c>
      <c r="K68" s="24">
        <f t="shared" si="34"/>
        <v>153343</v>
      </c>
      <c r="L68" s="24">
        <f t="shared" si="34"/>
        <v>152424</v>
      </c>
      <c r="M68" s="24">
        <f t="shared" si="34"/>
        <v>23824</v>
      </c>
      <c r="N68" s="24">
        <f t="shared" si="34"/>
        <v>22542</v>
      </c>
      <c r="O68" s="24">
        <f t="shared" si="34"/>
        <v>106058</v>
      </c>
      <c r="P68" s="25"/>
      <c r="R68" s="27"/>
      <c r="S68" s="27"/>
      <c r="T68" s="27"/>
      <c r="U68" s="27"/>
      <c r="V68" s="27"/>
      <c r="X68" s="26">
        <f>162076-L68</f>
        <v>9652</v>
      </c>
    </row>
    <row r="69" spans="1:27" s="28" customFormat="1">
      <c r="A69" s="29" t="s">
        <v>17</v>
      </c>
      <c r="B69" s="30" t="s">
        <v>129</v>
      </c>
      <c r="C69" s="31"/>
      <c r="D69" s="31"/>
      <c r="E69" s="32">
        <f t="shared" ref="E69:O69" si="35">E70+E71+E72</f>
        <v>35854</v>
      </c>
      <c r="F69" s="32">
        <f t="shared" si="35"/>
        <v>34935</v>
      </c>
      <c r="G69" s="32">
        <f t="shared" si="35"/>
        <v>29657</v>
      </c>
      <c r="H69" s="32">
        <f t="shared" si="35"/>
        <v>29657</v>
      </c>
      <c r="I69" s="32">
        <f t="shared" si="35"/>
        <v>6197</v>
      </c>
      <c r="J69" s="32">
        <f t="shared" si="35"/>
        <v>5278</v>
      </c>
      <c r="K69" s="32">
        <f t="shared" si="35"/>
        <v>6197</v>
      </c>
      <c r="L69" s="32">
        <f t="shared" si="35"/>
        <v>5278</v>
      </c>
      <c r="M69" s="32">
        <f t="shared" si="35"/>
        <v>1779</v>
      </c>
      <c r="N69" s="32">
        <f t="shared" si="35"/>
        <v>3499</v>
      </c>
      <c r="O69" s="32">
        <f t="shared" si="35"/>
        <v>0</v>
      </c>
      <c r="P69" s="25"/>
      <c r="R69" s="27"/>
      <c r="S69" s="27"/>
      <c r="T69" s="27"/>
      <c r="U69" s="27"/>
      <c r="V69" s="27"/>
      <c r="X69" s="26"/>
    </row>
    <row r="70" spans="1:27" s="61" customFormat="1" ht="27.6">
      <c r="A70" s="35">
        <v>1</v>
      </c>
      <c r="B70" s="63" t="s">
        <v>65</v>
      </c>
      <c r="C70" s="31"/>
      <c r="D70" s="31"/>
      <c r="E70" s="40">
        <v>21107</v>
      </c>
      <c r="F70" s="40">
        <v>21107</v>
      </c>
      <c r="G70" s="40">
        <f>H70</f>
        <v>20107</v>
      </c>
      <c r="H70" s="40">
        <v>20107</v>
      </c>
      <c r="I70" s="40">
        <f t="shared" ref="I70:J72" si="36">E70-G70</f>
        <v>1000</v>
      </c>
      <c r="J70" s="40">
        <f t="shared" si="36"/>
        <v>1000</v>
      </c>
      <c r="K70" s="40">
        <f t="shared" ref="K70:L72" si="37">E70-G70</f>
        <v>1000</v>
      </c>
      <c r="L70" s="40">
        <f t="shared" si="37"/>
        <v>1000</v>
      </c>
      <c r="M70" s="41">
        <v>1000</v>
      </c>
      <c r="N70" s="41"/>
      <c r="O70" s="41">
        <f>L70-M70-N70</f>
        <v>0</v>
      </c>
      <c r="P70" s="33"/>
      <c r="Q70" s="28"/>
      <c r="R70" s="27">
        <v>1</v>
      </c>
      <c r="S70" s="27"/>
      <c r="T70" s="27">
        <v>1</v>
      </c>
      <c r="U70" s="27"/>
      <c r="V70" s="27"/>
      <c r="W70" s="28"/>
      <c r="X70" s="26"/>
      <c r="Y70" s="28"/>
      <c r="Z70" s="28"/>
      <c r="AA70" s="28"/>
    </row>
    <row r="71" spans="1:27" s="61" customFormat="1">
      <c r="A71" s="35">
        <v>2</v>
      </c>
      <c r="B71" s="36" t="s">
        <v>66</v>
      </c>
      <c r="C71" s="31"/>
      <c r="D71" s="31"/>
      <c r="E71" s="40">
        <v>5879</v>
      </c>
      <c r="F71" s="40">
        <v>5879</v>
      </c>
      <c r="G71" s="40">
        <v>5100</v>
      </c>
      <c r="H71" s="40">
        <v>5100</v>
      </c>
      <c r="I71" s="40">
        <f t="shared" si="36"/>
        <v>779</v>
      </c>
      <c r="J71" s="40">
        <f t="shared" si="36"/>
        <v>779</v>
      </c>
      <c r="K71" s="40">
        <f t="shared" si="37"/>
        <v>779</v>
      </c>
      <c r="L71" s="40">
        <f t="shared" si="37"/>
        <v>779</v>
      </c>
      <c r="M71" s="41">
        <v>779</v>
      </c>
      <c r="N71" s="41"/>
      <c r="O71" s="41">
        <f>L71-M71-N71</f>
        <v>0</v>
      </c>
      <c r="P71" s="33"/>
      <c r="Q71" s="28"/>
      <c r="R71" s="27">
        <v>1</v>
      </c>
      <c r="S71" s="27"/>
      <c r="T71" s="27">
        <v>1</v>
      </c>
      <c r="U71" s="27"/>
      <c r="V71" s="27"/>
      <c r="W71" s="28"/>
      <c r="X71" s="26"/>
      <c r="Y71" s="28"/>
      <c r="Z71" s="28"/>
      <c r="AA71" s="28"/>
    </row>
    <row r="72" spans="1:27" s="34" customFormat="1" ht="55.2">
      <c r="A72" s="35">
        <v>3</v>
      </c>
      <c r="B72" s="36" t="s">
        <v>67</v>
      </c>
      <c r="C72" s="23"/>
      <c r="D72" s="23"/>
      <c r="E72" s="40">
        <v>8868</v>
      </c>
      <c r="F72" s="40">
        <v>7949</v>
      </c>
      <c r="G72" s="40">
        <v>4450</v>
      </c>
      <c r="H72" s="40">
        <f>G72</f>
        <v>4450</v>
      </c>
      <c r="I72" s="40">
        <f t="shared" si="36"/>
        <v>4418</v>
      </c>
      <c r="J72" s="40">
        <f t="shared" si="36"/>
        <v>3499</v>
      </c>
      <c r="K72" s="40">
        <f t="shared" si="37"/>
        <v>4418</v>
      </c>
      <c r="L72" s="40">
        <f t="shared" si="37"/>
        <v>3499</v>
      </c>
      <c r="M72" s="40"/>
      <c r="N72" s="40">
        <v>3499</v>
      </c>
      <c r="O72" s="41">
        <f>L72-M72-N72</f>
        <v>0</v>
      </c>
      <c r="P72" s="33"/>
      <c r="Q72" s="28"/>
      <c r="R72" s="27"/>
      <c r="S72" s="27"/>
      <c r="T72" s="27">
        <v>1</v>
      </c>
      <c r="U72" s="27"/>
      <c r="V72" s="27"/>
      <c r="W72" s="28"/>
      <c r="X72" s="26"/>
      <c r="Y72" s="28"/>
      <c r="Z72" s="28"/>
      <c r="AA72" s="28"/>
    </row>
    <row r="73" spans="1:27" s="20" customFormat="1" ht="27.6">
      <c r="A73" s="29" t="s">
        <v>18</v>
      </c>
      <c r="B73" s="42" t="s">
        <v>138</v>
      </c>
      <c r="C73" s="31"/>
      <c r="D73" s="31"/>
      <c r="E73" s="32">
        <f t="shared" ref="E73:O73" si="38">SUM(E74:E77)</f>
        <v>95853</v>
      </c>
      <c r="F73" s="32">
        <f t="shared" si="38"/>
        <v>95853</v>
      </c>
      <c r="G73" s="32">
        <f t="shared" si="38"/>
        <v>38213</v>
      </c>
      <c r="H73" s="32">
        <f t="shared" si="38"/>
        <v>38213</v>
      </c>
      <c r="I73" s="32">
        <f t="shared" si="38"/>
        <v>57640</v>
      </c>
      <c r="J73" s="32">
        <f t="shared" si="38"/>
        <v>57640</v>
      </c>
      <c r="K73" s="32">
        <f t="shared" si="38"/>
        <v>50166</v>
      </c>
      <c r="L73" s="32">
        <f t="shared" si="38"/>
        <v>50166</v>
      </c>
      <c r="M73" s="32">
        <f t="shared" si="38"/>
        <v>18464</v>
      </c>
      <c r="N73" s="32">
        <f t="shared" si="38"/>
        <v>5757</v>
      </c>
      <c r="O73" s="32">
        <f t="shared" si="38"/>
        <v>25945</v>
      </c>
      <c r="P73" s="55"/>
      <c r="R73" s="45"/>
      <c r="S73" s="45"/>
      <c r="T73" s="45"/>
      <c r="U73" s="45"/>
      <c r="V73" s="45"/>
      <c r="X73" s="26"/>
    </row>
    <row r="74" spans="1:27" s="61" customFormat="1" ht="27.6">
      <c r="A74" s="35">
        <v>1</v>
      </c>
      <c r="B74" s="64" t="s">
        <v>68</v>
      </c>
      <c r="C74" s="23"/>
      <c r="D74" s="23"/>
      <c r="E74" s="40">
        <v>23283</v>
      </c>
      <c r="F74" s="40">
        <v>23283</v>
      </c>
      <c r="G74" s="40">
        <f>H74</f>
        <v>16600</v>
      </c>
      <c r="H74" s="40">
        <f>16600</f>
        <v>16600</v>
      </c>
      <c r="I74" s="40">
        <f t="shared" ref="I74:J77" si="39">E74-G74</f>
        <v>6683</v>
      </c>
      <c r="J74" s="40">
        <f t="shared" si="39"/>
        <v>6683</v>
      </c>
      <c r="K74" s="40">
        <f>E74*90%-G74</f>
        <v>4354.7000000000007</v>
      </c>
      <c r="L74" s="40">
        <f>F74*90%-H74</f>
        <v>4354.7000000000007</v>
      </c>
      <c r="M74" s="41">
        <v>2000</v>
      </c>
      <c r="N74" s="41"/>
      <c r="O74" s="41">
        <f>L74-M74-N74</f>
        <v>2354.7000000000007</v>
      </c>
      <c r="P74" s="33"/>
      <c r="Q74" s="28"/>
      <c r="R74" s="27"/>
      <c r="S74" s="27">
        <v>1</v>
      </c>
      <c r="T74" s="27"/>
      <c r="U74" s="27">
        <v>1</v>
      </c>
      <c r="V74" s="27"/>
      <c r="W74" s="28"/>
      <c r="X74" s="26"/>
      <c r="Y74" s="28"/>
      <c r="Z74" s="28"/>
      <c r="AA74" s="28"/>
    </row>
    <row r="75" spans="1:27" s="61" customFormat="1" ht="41.4">
      <c r="A75" s="35">
        <v>2</v>
      </c>
      <c r="B75" s="64" t="s">
        <v>69</v>
      </c>
      <c r="C75" s="23"/>
      <c r="D75" s="23"/>
      <c r="E75" s="40">
        <v>30322</v>
      </c>
      <c r="F75" s="40">
        <f>E75</f>
        <v>30322</v>
      </c>
      <c r="G75" s="40">
        <f>H75</f>
        <v>4500</v>
      </c>
      <c r="H75" s="40">
        <f>4500</f>
        <v>4500</v>
      </c>
      <c r="I75" s="40">
        <f t="shared" si="39"/>
        <v>25822</v>
      </c>
      <c r="J75" s="40">
        <f t="shared" si="39"/>
        <v>25822</v>
      </c>
      <c r="K75" s="40">
        <f>E75*90%-G75</f>
        <v>22789.8</v>
      </c>
      <c r="L75" s="40">
        <f>F75*90%-H75</f>
        <v>22789.8</v>
      </c>
      <c r="M75" s="41">
        <v>3600</v>
      </c>
      <c r="N75" s="41">
        <v>4508</v>
      </c>
      <c r="O75" s="41">
        <f>L75-M75-N75</f>
        <v>14681.8</v>
      </c>
      <c r="P75" s="33"/>
      <c r="Q75" s="28"/>
      <c r="R75" s="27"/>
      <c r="S75" s="27">
        <v>1</v>
      </c>
      <c r="T75" s="27"/>
      <c r="U75" s="27">
        <v>1</v>
      </c>
      <c r="V75" s="27"/>
      <c r="W75" s="28"/>
      <c r="X75" s="26"/>
      <c r="Y75" s="28"/>
      <c r="Z75" s="28"/>
      <c r="AA75" s="28"/>
    </row>
    <row r="76" spans="1:27" s="61" customFormat="1" ht="69">
      <c r="A76" s="35">
        <v>3</v>
      </c>
      <c r="B76" s="64" t="s">
        <v>70</v>
      </c>
      <c r="C76" s="23"/>
      <c r="D76" s="23"/>
      <c r="E76" s="40">
        <f>F76</f>
        <v>21113</v>
      </c>
      <c r="F76" s="40">
        <v>21113</v>
      </c>
      <c r="G76" s="40">
        <f>H76</f>
        <v>12500</v>
      </c>
      <c r="H76" s="40">
        <f>12500</f>
        <v>12500</v>
      </c>
      <c r="I76" s="40">
        <f t="shared" si="39"/>
        <v>8613</v>
      </c>
      <c r="J76" s="40">
        <f t="shared" si="39"/>
        <v>8613</v>
      </c>
      <c r="K76" s="40">
        <f>L76</f>
        <v>8613</v>
      </c>
      <c r="L76" s="40">
        <f>J76</f>
        <v>8613</v>
      </c>
      <c r="M76" s="41">
        <f>4540+2824</f>
        <v>7364</v>
      </c>
      <c r="N76" s="41">
        <v>1249</v>
      </c>
      <c r="O76" s="41"/>
      <c r="P76" s="33"/>
      <c r="Q76" s="28"/>
      <c r="R76" s="27"/>
      <c r="S76" s="27">
        <v>1</v>
      </c>
      <c r="T76" s="27"/>
      <c r="U76" s="27">
        <v>1</v>
      </c>
      <c r="V76" s="27"/>
      <c r="W76" s="28"/>
      <c r="X76" s="26"/>
      <c r="Y76" s="28"/>
      <c r="Z76" s="28"/>
      <c r="AA76" s="28"/>
    </row>
    <row r="77" spans="1:27" s="61" customFormat="1" ht="51.75" customHeight="1">
      <c r="A77" s="35">
        <v>4</v>
      </c>
      <c r="B77" s="36" t="s">
        <v>71</v>
      </c>
      <c r="C77" s="23"/>
      <c r="D77" s="23"/>
      <c r="E77" s="40">
        <v>21135</v>
      </c>
      <c r="F77" s="40">
        <v>21135</v>
      </c>
      <c r="G77" s="40">
        <f>H77</f>
        <v>4613</v>
      </c>
      <c r="H77" s="40">
        <f>4613</f>
        <v>4613</v>
      </c>
      <c r="I77" s="40">
        <f t="shared" si="39"/>
        <v>16522</v>
      </c>
      <c r="J77" s="40">
        <f t="shared" si="39"/>
        <v>16522</v>
      </c>
      <c r="K77" s="40">
        <f>E77*90%-G77</f>
        <v>14408.5</v>
      </c>
      <c r="L77" s="40">
        <f>F77*90%-H77</f>
        <v>14408.5</v>
      </c>
      <c r="M77" s="41">
        <v>5500</v>
      </c>
      <c r="N77" s="41"/>
      <c r="O77" s="41">
        <f>L77-M77-N77</f>
        <v>8908.5</v>
      </c>
      <c r="P77" s="33"/>
      <c r="Q77" s="28"/>
      <c r="R77" s="27"/>
      <c r="S77" s="27">
        <v>1</v>
      </c>
      <c r="T77" s="27"/>
      <c r="U77" s="27">
        <v>1</v>
      </c>
      <c r="V77" s="27"/>
      <c r="W77" s="28"/>
      <c r="X77" s="26"/>
      <c r="Y77" s="28"/>
      <c r="Z77" s="28"/>
      <c r="AA77" s="28"/>
    </row>
    <row r="78" spans="1:27" s="28" customFormat="1" ht="14.4">
      <c r="A78" s="29" t="s">
        <v>19</v>
      </c>
      <c r="B78" s="30" t="s">
        <v>141</v>
      </c>
      <c r="C78" s="46"/>
      <c r="D78" s="46"/>
      <c r="E78" s="32">
        <f t="shared" ref="E78:O78" si="40">E79+E80</f>
        <v>65751</v>
      </c>
      <c r="F78" s="32">
        <f t="shared" si="40"/>
        <v>65751</v>
      </c>
      <c r="G78" s="32">
        <f t="shared" si="40"/>
        <v>0</v>
      </c>
      <c r="H78" s="32">
        <f t="shared" si="40"/>
        <v>0</v>
      </c>
      <c r="I78" s="32">
        <f t="shared" si="40"/>
        <v>65751</v>
      </c>
      <c r="J78" s="32">
        <f t="shared" si="40"/>
        <v>65751</v>
      </c>
      <c r="K78" s="32">
        <f t="shared" si="40"/>
        <v>59175.900000000009</v>
      </c>
      <c r="L78" s="32">
        <f t="shared" si="40"/>
        <v>59175.900000000009</v>
      </c>
      <c r="M78" s="32">
        <f t="shared" si="40"/>
        <v>3381</v>
      </c>
      <c r="N78" s="32">
        <f t="shared" si="40"/>
        <v>13286</v>
      </c>
      <c r="O78" s="32">
        <f t="shared" si="40"/>
        <v>42508.900000000009</v>
      </c>
      <c r="P78" s="33"/>
      <c r="R78" s="27"/>
      <c r="S78" s="27"/>
      <c r="T78" s="27"/>
      <c r="U78" s="27"/>
      <c r="V78" s="27"/>
      <c r="X78" s="26"/>
    </row>
    <row r="79" spans="1:27" s="61" customFormat="1" ht="41.4">
      <c r="A79" s="35">
        <v>1</v>
      </c>
      <c r="B79" s="1" t="s">
        <v>72</v>
      </c>
      <c r="C79" s="23"/>
      <c r="D79" s="23"/>
      <c r="E79" s="47">
        <v>44977</v>
      </c>
      <c r="F79" s="47">
        <v>44977</v>
      </c>
      <c r="G79" s="40">
        <f>H79</f>
        <v>0</v>
      </c>
      <c r="H79" s="40"/>
      <c r="I79" s="40">
        <f>E79-G79</f>
        <v>44977</v>
      </c>
      <c r="J79" s="40">
        <f>F79-H79</f>
        <v>44977</v>
      </c>
      <c r="K79" s="40">
        <f>E79*90%-G79</f>
        <v>40479.300000000003</v>
      </c>
      <c r="L79" s="40">
        <f>F79*90%-H79</f>
        <v>40479.300000000003</v>
      </c>
      <c r="M79" s="40">
        <v>2000</v>
      </c>
      <c r="N79" s="40">
        <v>9500</v>
      </c>
      <c r="O79" s="41">
        <f>L79-M79-N79</f>
        <v>28979.300000000003</v>
      </c>
      <c r="P79" s="48"/>
      <c r="Q79" s="49"/>
      <c r="R79" s="27"/>
      <c r="S79" s="27"/>
      <c r="T79" s="27"/>
      <c r="U79" s="27"/>
      <c r="V79" s="27">
        <v>1</v>
      </c>
      <c r="W79" s="28"/>
      <c r="X79" s="26"/>
      <c r="Y79" s="28"/>
      <c r="Z79" s="28"/>
      <c r="AA79" s="28"/>
    </row>
    <row r="80" spans="1:27" s="61" customFormat="1" ht="27.6">
      <c r="A80" s="35">
        <v>2</v>
      </c>
      <c r="B80" s="36" t="s">
        <v>73</v>
      </c>
      <c r="C80" s="23"/>
      <c r="D80" s="23"/>
      <c r="E80" s="40">
        <v>20774</v>
      </c>
      <c r="F80" s="40">
        <v>20774</v>
      </c>
      <c r="G80" s="40">
        <f>H80</f>
        <v>0</v>
      </c>
      <c r="H80" s="41"/>
      <c r="I80" s="40">
        <f>E80-G80</f>
        <v>20774</v>
      </c>
      <c r="J80" s="40">
        <f>F80-H80</f>
        <v>20774</v>
      </c>
      <c r="K80" s="40">
        <f>E80*90%-G80</f>
        <v>18696.600000000002</v>
      </c>
      <c r="L80" s="40">
        <f>F80*90%-H80</f>
        <v>18696.600000000002</v>
      </c>
      <c r="M80" s="41">
        <f>1500-29-50-40</f>
        <v>1381</v>
      </c>
      <c r="N80" s="41">
        <v>3786</v>
      </c>
      <c r="O80" s="41">
        <f>L80-M80-N80</f>
        <v>13529.600000000002</v>
      </c>
      <c r="P80" s="48"/>
      <c r="Q80" s="49"/>
      <c r="R80" s="27"/>
      <c r="S80" s="27"/>
      <c r="T80" s="27"/>
      <c r="U80" s="27"/>
      <c r="V80" s="27">
        <v>1</v>
      </c>
      <c r="W80" s="28"/>
      <c r="X80" s="26"/>
      <c r="Y80" s="28"/>
      <c r="Z80" s="28"/>
      <c r="AA80" s="28"/>
    </row>
    <row r="81" spans="1:27" s="20" customFormat="1" ht="27.6">
      <c r="A81" s="29" t="s">
        <v>113</v>
      </c>
      <c r="B81" s="30" t="s">
        <v>144</v>
      </c>
      <c r="C81" s="46"/>
      <c r="D81" s="46"/>
      <c r="E81" s="32">
        <f t="shared" ref="E81:O81" si="41">E82+E83</f>
        <v>105794</v>
      </c>
      <c r="F81" s="32">
        <f t="shared" si="41"/>
        <v>105794</v>
      </c>
      <c r="G81" s="32">
        <f t="shared" si="41"/>
        <v>0</v>
      </c>
      <c r="H81" s="32">
        <f t="shared" si="41"/>
        <v>0</v>
      </c>
      <c r="I81" s="32">
        <f t="shared" si="41"/>
        <v>105794</v>
      </c>
      <c r="J81" s="32">
        <f t="shared" si="41"/>
        <v>105794</v>
      </c>
      <c r="K81" s="32">
        <f t="shared" si="41"/>
        <v>37804.1</v>
      </c>
      <c r="L81" s="32">
        <f t="shared" si="41"/>
        <v>37804.1</v>
      </c>
      <c r="M81" s="32">
        <f t="shared" si="41"/>
        <v>200</v>
      </c>
      <c r="N81" s="32">
        <f t="shared" si="41"/>
        <v>0</v>
      </c>
      <c r="O81" s="32">
        <f t="shared" si="41"/>
        <v>37604.1</v>
      </c>
      <c r="P81" s="50"/>
      <c r="Q81" s="51"/>
      <c r="R81" s="45"/>
      <c r="S81" s="45"/>
      <c r="T81" s="45"/>
      <c r="U81" s="45"/>
      <c r="V81" s="45"/>
      <c r="X81" s="26"/>
    </row>
    <row r="82" spans="1:27" s="28" customFormat="1" ht="48.75" customHeight="1">
      <c r="A82" s="35">
        <v>1</v>
      </c>
      <c r="B82" s="36" t="s">
        <v>74</v>
      </c>
      <c r="C82" s="23"/>
      <c r="D82" s="23"/>
      <c r="E82" s="40">
        <f>F82</f>
        <v>65860</v>
      </c>
      <c r="F82" s="40">
        <v>65860</v>
      </c>
      <c r="G82" s="40">
        <f>H82</f>
        <v>0</v>
      </c>
      <c r="H82" s="41"/>
      <c r="I82" s="40">
        <f>E82-G82</f>
        <v>65860</v>
      </c>
      <c r="J82" s="40">
        <f>F82-H82</f>
        <v>65860</v>
      </c>
      <c r="K82" s="40">
        <f>L82</f>
        <v>31814</v>
      </c>
      <c r="L82" s="40">
        <f>F82*50%-H82-1116</f>
        <v>31814</v>
      </c>
      <c r="M82" s="41">
        <v>100</v>
      </c>
      <c r="N82" s="41"/>
      <c r="O82" s="41">
        <f>L82-M82-N82</f>
        <v>31714</v>
      </c>
      <c r="P82" s="48" t="s">
        <v>75</v>
      </c>
      <c r="Q82" s="49"/>
      <c r="R82" s="27"/>
      <c r="S82" s="27"/>
      <c r="T82" s="53"/>
      <c r="U82" s="27"/>
      <c r="V82" s="27">
        <v>1</v>
      </c>
      <c r="X82" s="26"/>
    </row>
    <row r="83" spans="1:27" s="28" customFormat="1" ht="41.4">
      <c r="A83" s="35">
        <v>2</v>
      </c>
      <c r="B83" s="36" t="s">
        <v>76</v>
      </c>
      <c r="C83" s="23"/>
      <c r="D83" s="23"/>
      <c r="E83" s="40">
        <f>F83</f>
        <v>39934</v>
      </c>
      <c r="F83" s="40">
        <v>39934</v>
      </c>
      <c r="G83" s="40">
        <f>H83</f>
        <v>0</v>
      </c>
      <c r="H83" s="41"/>
      <c r="I83" s="40">
        <f>E83-G83</f>
        <v>39934</v>
      </c>
      <c r="J83" s="40">
        <f>F83-H83</f>
        <v>39934</v>
      </c>
      <c r="K83" s="40">
        <f>L83</f>
        <v>5990.0999999999995</v>
      </c>
      <c r="L83" s="40">
        <f>F83*15%-H83</f>
        <v>5990.0999999999995</v>
      </c>
      <c r="M83" s="41">
        <v>100</v>
      </c>
      <c r="N83" s="41"/>
      <c r="O83" s="41">
        <f>L83-M83-N83</f>
        <v>5890.0999999999995</v>
      </c>
      <c r="P83" s="48" t="s">
        <v>15</v>
      </c>
      <c r="Q83" s="49"/>
      <c r="R83" s="27"/>
      <c r="S83" s="27"/>
      <c r="T83" s="27"/>
      <c r="U83" s="27"/>
      <c r="V83" s="27">
        <v>1</v>
      </c>
      <c r="X83" s="26"/>
    </row>
    <row r="84" spans="1:27" s="28" customFormat="1">
      <c r="A84" s="21" t="s">
        <v>77</v>
      </c>
      <c r="B84" s="22" t="s">
        <v>78</v>
      </c>
      <c r="C84" s="23"/>
      <c r="D84" s="23"/>
      <c r="E84" s="24">
        <f t="shared" ref="E84:O84" si="42">E85+E92+E94</f>
        <v>370510</v>
      </c>
      <c r="F84" s="24">
        <f t="shared" si="42"/>
        <v>368059.1</v>
      </c>
      <c r="G84" s="24">
        <f t="shared" si="42"/>
        <v>95237</v>
      </c>
      <c r="H84" s="24">
        <f t="shared" si="42"/>
        <v>92786</v>
      </c>
      <c r="I84" s="24">
        <f t="shared" si="42"/>
        <v>275273</v>
      </c>
      <c r="J84" s="24">
        <f t="shared" si="42"/>
        <v>275273.09999999998</v>
      </c>
      <c r="K84" s="24">
        <f t="shared" si="42"/>
        <v>146733.4</v>
      </c>
      <c r="L84" s="24">
        <f t="shared" si="42"/>
        <v>146733.5</v>
      </c>
      <c r="M84" s="24">
        <f t="shared" si="42"/>
        <v>23824</v>
      </c>
      <c r="N84" s="24">
        <f t="shared" si="42"/>
        <v>21545</v>
      </c>
      <c r="O84" s="24">
        <f t="shared" si="42"/>
        <v>101364.4</v>
      </c>
      <c r="P84" s="25"/>
      <c r="R84" s="27"/>
      <c r="S84" s="27"/>
      <c r="T84" s="53"/>
      <c r="U84" s="27"/>
      <c r="V84" s="27"/>
      <c r="X84" s="26">
        <f>155959-L84</f>
        <v>9225.5</v>
      </c>
    </row>
    <row r="85" spans="1:27" s="28" customFormat="1">
      <c r="A85" s="29" t="s">
        <v>17</v>
      </c>
      <c r="B85" s="30" t="s">
        <v>129</v>
      </c>
      <c r="C85" s="31"/>
      <c r="D85" s="31"/>
      <c r="E85" s="32">
        <f t="shared" ref="E85:O85" si="43">SUM(E86:E91)</f>
        <v>124944</v>
      </c>
      <c r="F85" s="32">
        <f t="shared" si="43"/>
        <v>122493.1</v>
      </c>
      <c r="G85" s="32">
        <f t="shared" si="43"/>
        <v>88237</v>
      </c>
      <c r="H85" s="32">
        <f t="shared" si="43"/>
        <v>85786</v>
      </c>
      <c r="I85" s="32">
        <f t="shared" si="43"/>
        <v>36707</v>
      </c>
      <c r="J85" s="32">
        <f t="shared" si="43"/>
        <v>36707.1</v>
      </c>
      <c r="K85" s="32">
        <f t="shared" si="43"/>
        <v>36707</v>
      </c>
      <c r="L85" s="32">
        <f t="shared" si="43"/>
        <v>36707.1</v>
      </c>
      <c r="M85" s="32">
        <f t="shared" si="43"/>
        <v>15924</v>
      </c>
      <c r="N85" s="32">
        <f t="shared" si="43"/>
        <v>20523</v>
      </c>
      <c r="O85" s="32">
        <f t="shared" si="43"/>
        <v>260</v>
      </c>
      <c r="P85" s="25"/>
      <c r="R85" s="27"/>
      <c r="S85" s="27"/>
      <c r="T85" s="53">
        <f>L85+L92</f>
        <v>58426.1</v>
      </c>
      <c r="U85" s="53">
        <f>L84-T85</f>
        <v>88307.4</v>
      </c>
      <c r="V85" s="27"/>
      <c r="X85" s="26"/>
    </row>
    <row r="86" spans="1:27" s="28" customFormat="1" ht="41.4">
      <c r="A86" s="35">
        <v>1</v>
      </c>
      <c r="B86" s="36" t="s">
        <v>79</v>
      </c>
      <c r="C86" s="23"/>
      <c r="D86" s="23"/>
      <c r="E86" s="40">
        <v>1520</v>
      </c>
      <c r="F86" s="40">
        <v>1520</v>
      </c>
      <c r="G86" s="40">
        <f>H86</f>
        <v>1260</v>
      </c>
      <c r="H86" s="40">
        <v>1260</v>
      </c>
      <c r="I86" s="40">
        <f t="shared" ref="I86:J91" si="44">E86-G86</f>
        <v>260</v>
      </c>
      <c r="J86" s="40">
        <f t="shared" si="44"/>
        <v>260</v>
      </c>
      <c r="K86" s="40">
        <f t="shared" ref="K86:L89" si="45">E86-G86</f>
        <v>260</v>
      </c>
      <c r="L86" s="40">
        <f t="shared" si="45"/>
        <v>260</v>
      </c>
      <c r="M86" s="40"/>
      <c r="N86" s="40"/>
      <c r="O86" s="41">
        <f>L86-M86-N86</f>
        <v>260</v>
      </c>
      <c r="P86" s="33"/>
      <c r="R86" s="27">
        <v>1</v>
      </c>
      <c r="S86" s="27"/>
      <c r="T86" s="27">
        <v>1</v>
      </c>
      <c r="U86" s="27"/>
      <c r="V86" s="27"/>
      <c r="X86" s="26" t="s">
        <v>80</v>
      </c>
    </row>
    <row r="87" spans="1:27" s="61" customFormat="1" ht="27.6">
      <c r="A87" s="35">
        <v>2</v>
      </c>
      <c r="B87" s="36" t="s">
        <v>81</v>
      </c>
      <c r="C87" s="23"/>
      <c r="D87" s="23"/>
      <c r="E87" s="40">
        <f>F87</f>
        <v>28490</v>
      </c>
      <c r="F87" s="40">
        <v>28490</v>
      </c>
      <c r="G87" s="40">
        <f>H87</f>
        <v>19350</v>
      </c>
      <c r="H87" s="40">
        <f>19350</f>
        <v>19350</v>
      </c>
      <c r="I87" s="40">
        <f t="shared" si="44"/>
        <v>9140</v>
      </c>
      <c r="J87" s="40">
        <f t="shared" si="44"/>
        <v>9140</v>
      </c>
      <c r="K87" s="40">
        <f t="shared" si="45"/>
        <v>9140</v>
      </c>
      <c r="L87" s="40">
        <f t="shared" si="45"/>
        <v>9140</v>
      </c>
      <c r="M87" s="41">
        <v>3400</v>
      </c>
      <c r="N87" s="41">
        <v>5740</v>
      </c>
      <c r="O87" s="41">
        <f>L87-M87-N87</f>
        <v>0</v>
      </c>
      <c r="P87" s="33"/>
      <c r="Q87" s="28"/>
      <c r="R87" s="27">
        <v>1</v>
      </c>
      <c r="S87" s="27"/>
      <c r="T87" s="27">
        <v>1</v>
      </c>
      <c r="U87" s="27"/>
      <c r="V87" s="27"/>
      <c r="W87" s="28"/>
      <c r="X87" s="26"/>
      <c r="Y87" s="28"/>
      <c r="Z87" s="28"/>
      <c r="AA87" s="28"/>
    </row>
    <row r="88" spans="1:27" s="61" customFormat="1" ht="18.75" customHeight="1">
      <c r="A88" s="35">
        <v>3</v>
      </c>
      <c r="B88" s="36" t="s">
        <v>82</v>
      </c>
      <c r="C88" s="23"/>
      <c r="D88" s="23"/>
      <c r="E88" s="40">
        <f>F88</f>
        <v>13375</v>
      </c>
      <c r="F88" s="40">
        <v>13375</v>
      </c>
      <c r="G88" s="40">
        <f>H88</f>
        <v>8600</v>
      </c>
      <c r="H88" s="40">
        <f>8600</f>
        <v>8600</v>
      </c>
      <c r="I88" s="40">
        <f t="shared" si="44"/>
        <v>4775</v>
      </c>
      <c r="J88" s="40">
        <f t="shared" si="44"/>
        <v>4775</v>
      </c>
      <c r="K88" s="40">
        <f t="shared" si="45"/>
        <v>4775</v>
      </c>
      <c r="L88" s="40">
        <f t="shared" si="45"/>
        <v>4775</v>
      </c>
      <c r="M88" s="41">
        <v>2100</v>
      </c>
      <c r="N88" s="41">
        <f>1987+688</f>
        <v>2675</v>
      </c>
      <c r="O88" s="41">
        <f>L88-M88-N88</f>
        <v>0</v>
      </c>
      <c r="P88" s="33"/>
      <c r="Q88" s="28"/>
      <c r="R88" s="27">
        <v>1</v>
      </c>
      <c r="S88" s="27"/>
      <c r="T88" s="27">
        <v>1</v>
      </c>
      <c r="U88" s="27"/>
      <c r="V88" s="27"/>
      <c r="W88" s="28"/>
      <c r="X88" s="26"/>
      <c r="Y88" s="28"/>
      <c r="Z88" s="28"/>
      <c r="AA88" s="28"/>
    </row>
    <row r="89" spans="1:27" s="61" customFormat="1" ht="27.6">
      <c r="A89" s="35">
        <v>4</v>
      </c>
      <c r="B89" s="64" t="s">
        <v>83</v>
      </c>
      <c r="C89" s="23"/>
      <c r="D89" s="23"/>
      <c r="E89" s="40">
        <f>F89</f>
        <v>38783</v>
      </c>
      <c r="F89" s="40">
        <v>38783</v>
      </c>
      <c r="G89" s="40">
        <f>H89</f>
        <v>28446</v>
      </c>
      <c r="H89" s="40">
        <f>28446</f>
        <v>28446</v>
      </c>
      <c r="I89" s="40">
        <f t="shared" si="44"/>
        <v>10337</v>
      </c>
      <c r="J89" s="40">
        <f t="shared" si="44"/>
        <v>10337</v>
      </c>
      <c r="K89" s="40">
        <f t="shared" si="45"/>
        <v>10337</v>
      </c>
      <c r="L89" s="40">
        <f t="shared" si="45"/>
        <v>10337</v>
      </c>
      <c r="M89" s="41">
        <f>2600+2824</f>
        <v>5424</v>
      </c>
      <c r="N89" s="41">
        <v>4913</v>
      </c>
      <c r="O89" s="41">
        <f>L89-M89-N89</f>
        <v>0</v>
      </c>
      <c r="P89" s="33"/>
      <c r="Q89" s="28"/>
      <c r="R89" s="27">
        <v>1</v>
      </c>
      <c r="S89" s="27"/>
      <c r="T89" s="27">
        <v>1</v>
      </c>
      <c r="U89" s="27"/>
      <c r="V89" s="27"/>
      <c r="W89" s="28"/>
      <c r="X89" s="26"/>
      <c r="Y89" s="28"/>
      <c r="Z89" s="28"/>
      <c r="AA89" s="28"/>
    </row>
    <row r="90" spans="1:27" s="28" customFormat="1">
      <c r="A90" s="35">
        <v>5</v>
      </c>
      <c r="B90" s="36" t="s">
        <v>84</v>
      </c>
      <c r="C90" s="23"/>
      <c r="D90" s="23"/>
      <c r="E90" s="40">
        <v>15950</v>
      </c>
      <c r="F90" s="40">
        <f>15950-1999.9-451</f>
        <v>13499.1</v>
      </c>
      <c r="G90" s="40">
        <f>13351-1700</f>
        <v>11651</v>
      </c>
      <c r="H90" s="40">
        <f>10900-1700</f>
        <v>9200</v>
      </c>
      <c r="I90" s="40">
        <f t="shared" si="44"/>
        <v>4299</v>
      </c>
      <c r="J90" s="40">
        <f t="shared" si="44"/>
        <v>4299.1000000000004</v>
      </c>
      <c r="K90" s="40">
        <f>E90-G90</f>
        <v>4299</v>
      </c>
      <c r="L90" s="40">
        <f>J90</f>
        <v>4299.1000000000004</v>
      </c>
      <c r="M90" s="41">
        <v>1700</v>
      </c>
      <c r="N90" s="41">
        <v>2599</v>
      </c>
      <c r="O90" s="41"/>
      <c r="P90" s="25"/>
      <c r="R90" s="27">
        <v>1</v>
      </c>
      <c r="S90" s="27"/>
      <c r="T90" s="27">
        <v>1</v>
      </c>
      <c r="U90" s="53"/>
      <c r="V90" s="27"/>
      <c r="X90" s="26"/>
    </row>
    <row r="91" spans="1:27" s="34" customFormat="1" ht="41.4">
      <c r="A91" s="35">
        <v>6</v>
      </c>
      <c r="B91" s="36" t="s">
        <v>85</v>
      </c>
      <c r="C91" s="23"/>
      <c r="D91" s="23"/>
      <c r="E91" s="40">
        <v>26826</v>
      </c>
      <c r="F91" s="40">
        <f>E91</f>
        <v>26826</v>
      </c>
      <c r="G91" s="40">
        <f>H91</f>
        <v>18930</v>
      </c>
      <c r="H91" s="40">
        <f>18930</f>
        <v>18930</v>
      </c>
      <c r="I91" s="40">
        <f t="shared" si="44"/>
        <v>7896</v>
      </c>
      <c r="J91" s="40">
        <f t="shared" si="44"/>
        <v>7896</v>
      </c>
      <c r="K91" s="40">
        <f>E91-G91</f>
        <v>7896</v>
      </c>
      <c r="L91" s="40">
        <f>F91-H91</f>
        <v>7896</v>
      </c>
      <c r="M91" s="41">
        <v>3300</v>
      </c>
      <c r="N91" s="41">
        <v>4596</v>
      </c>
      <c r="O91" s="41">
        <f>L91-M91-N91</f>
        <v>0</v>
      </c>
      <c r="P91" s="25"/>
      <c r="Q91" s="28"/>
      <c r="R91" s="27"/>
      <c r="S91" s="27">
        <v>1</v>
      </c>
      <c r="T91" s="27">
        <v>1</v>
      </c>
      <c r="U91" s="27"/>
      <c r="V91" s="27"/>
      <c r="W91" s="28"/>
      <c r="X91" s="26"/>
      <c r="Y91" s="28" t="s">
        <v>86</v>
      </c>
      <c r="Z91" s="28"/>
      <c r="AA91" s="28"/>
    </row>
    <row r="92" spans="1:27" s="20" customFormat="1" ht="27.6">
      <c r="A92" s="29" t="s">
        <v>18</v>
      </c>
      <c r="B92" s="42" t="s">
        <v>138</v>
      </c>
      <c r="C92" s="31"/>
      <c r="D92" s="31"/>
      <c r="E92" s="32">
        <f t="shared" ref="E92:O92" si="46">E93</f>
        <v>31910</v>
      </c>
      <c r="F92" s="32">
        <f t="shared" si="46"/>
        <v>31910</v>
      </c>
      <c r="G92" s="32">
        <f t="shared" si="46"/>
        <v>7000</v>
      </c>
      <c r="H92" s="32">
        <f t="shared" si="46"/>
        <v>7000</v>
      </c>
      <c r="I92" s="32">
        <f t="shared" si="46"/>
        <v>24910</v>
      </c>
      <c r="J92" s="32">
        <f t="shared" si="46"/>
        <v>24910</v>
      </c>
      <c r="K92" s="32">
        <f t="shared" si="46"/>
        <v>21719</v>
      </c>
      <c r="L92" s="32">
        <f t="shared" si="46"/>
        <v>21719</v>
      </c>
      <c r="M92" s="32">
        <f t="shared" si="46"/>
        <v>6500</v>
      </c>
      <c r="N92" s="32">
        <f t="shared" si="46"/>
        <v>0</v>
      </c>
      <c r="O92" s="32">
        <f t="shared" si="46"/>
        <v>15219</v>
      </c>
      <c r="P92" s="55"/>
      <c r="R92" s="45"/>
      <c r="S92" s="45"/>
      <c r="T92" s="45"/>
      <c r="U92" s="45"/>
      <c r="V92" s="45"/>
      <c r="X92" s="26"/>
    </row>
    <row r="93" spans="1:27" s="34" customFormat="1" ht="27.6">
      <c r="A93" s="35">
        <v>1</v>
      </c>
      <c r="B93" s="36" t="s">
        <v>87</v>
      </c>
      <c r="C93" s="23"/>
      <c r="D93" s="23"/>
      <c r="E93" s="40">
        <v>31910</v>
      </c>
      <c r="F93" s="40">
        <v>31910</v>
      </c>
      <c r="G93" s="40">
        <f>H93</f>
        <v>7000</v>
      </c>
      <c r="H93" s="40">
        <f>7000</f>
        <v>7000</v>
      </c>
      <c r="I93" s="40">
        <f>E93-G93</f>
        <v>24910</v>
      </c>
      <c r="J93" s="40">
        <f>F93-H93</f>
        <v>24910</v>
      </c>
      <c r="K93" s="40">
        <f>E93*90%-G93</f>
        <v>21719</v>
      </c>
      <c r="L93" s="40">
        <f>F93*90%-H93</f>
        <v>21719</v>
      </c>
      <c r="M93" s="41">
        <f>7700-380-880+60</f>
        <v>6500</v>
      </c>
      <c r="N93" s="41"/>
      <c r="O93" s="41">
        <f>L93-M93-N93</f>
        <v>15219</v>
      </c>
      <c r="P93" s="33"/>
      <c r="Q93" s="28"/>
      <c r="R93" s="27"/>
      <c r="S93" s="27">
        <v>1</v>
      </c>
      <c r="T93" s="27"/>
      <c r="U93" s="27">
        <v>1</v>
      </c>
      <c r="V93" s="27"/>
      <c r="W93" s="28"/>
      <c r="X93" s="26"/>
      <c r="Y93" s="28"/>
      <c r="Z93" s="28"/>
      <c r="AA93" s="28"/>
    </row>
    <row r="94" spans="1:27" s="28" customFormat="1" ht="27.6">
      <c r="A94" s="29" t="s">
        <v>19</v>
      </c>
      <c r="B94" s="30" t="s">
        <v>144</v>
      </c>
      <c r="C94" s="46"/>
      <c r="D94" s="46"/>
      <c r="E94" s="32">
        <f t="shared" ref="E94:O94" si="47">SUM(E95:E99)</f>
        <v>213656</v>
      </c>
      <c r="F94" s="32">
        <f t="shared" si="47"/>
        <v>213656</v>
      </c>
      <c r="G94" s="32">
        <f t="shared" si="47"/>
        <v>0</v>
      </c>
      <c r="H94" s="32">
        <f t="shared" si="47"/>
        <v>0</v>
      </c>
      <c r="I94" s="32">
        <f t="shared" si="47"/>
        <v>213656</v>
      </c>
      <c r="J94" s="32">
        <f t="shared" si="47"/>
        <v>213656</v>
      </c>
      <c r="K94" s="32">
        <f t="shared" si="47"/>
        <v>88307.4</v>
      </c>
      <c r="L94" s="32">
        <f t="shared" si="47"/>
        <v>88307.4</v>
      </c>
      <c r="M94" s="32">
        <f t="shared" si="47"/>
        <v>1400</v>
      </c>
      <c r="N94" s="32">
        <f t="shared" si="47"/>
        <v>1022</v>
      </c>
      <c r="O94" s="32">
        <f t="shared" si="47"/>
        <v>85885.4</v>
      </c>
      <c r="P94" s="33"/>
      <c r="R94" s="27"/>
      <c r="S94" s="27"/>
      <c r="T94" s="53"/>
      <c r="U94" s="53"/>
      <c r="V94" s="27"/>
      <c r="X94" s="26"/>
    </row>
    <row r="95" spans="1:27" s="28" customFormat="1" ht="36.75" customHeight="1">
      <c r="A95" s="35">
        <v>1</v>
      </c>
      <c r="B95" s="1" t="s">
        <v>88</v>
      </c>
      <c r="C95" s="23"/>
      <c r="D95" s="23"/>
      <c r="E95" s="47">
        <v>45796</v>
      </c>
      <c r="F95" s="47">
        <v>45796</v>
      </c>
      <c r="G95" s="40"/>
      <c r="H95" s="40"/>
      <c r="I95" s="40">
        <f t="shared" ref="I95:J99" si="48">E95-G95</f>
        <v>45796</v>
      </c>
      <c r="J95" s="40">
        <f t="shared" si="48"/>
        <v>45796</v>
      </c>
      <c r="K95" s="40">
        <f>L95</f>
        <v>41216.400000000001</v>
      </c>
      <c r="L95" s="40">
        <f>F95*90%-H95</f>
        <v>41216.400000000001</v>
      </c>
      <c r="M95" s="40">
        <v>800</v>
      </c>
      <c r="N95" s="40">
        <v>1022</v>
      </c>
      <c r="O95" s="41">
        <f>L95-M95-N95</f>
        <v>39394.400000000001</v>
      </c>
      <c r="P95" s="48" t="s">
        <v>89</v>
      </c>
      <c r="Q95" s="49"/>
      <c r="R95" s="27"/>
      <c r="S95" s="27"/>
      <c r="T95" s="27"/>
      <c r="U95" s="27"/>
      <c r="V95" s="27">
        <v>1</v>
      </c>
      <c r="X95" s="26"/>
    </row>
    <row r="96" spans="1:27" s="28" customFormat="1" ht="41.4">
      <c r="A96" s="35">
        <v>2</v>
      </c>
      <c r="B96" s="1" t="s">
        <v>90</v>
      </c>
      <c r="C96" s="23"/>
      <c r="D96" s="23"/>
      <c r="E96" s="47">
        <v>24860</v>
      </c>
      <c r="F96" s="47">
        <f>E96</f>
        <v>24860</v>
      </c>
      <c r="G96" s="40"/>
      <c r="H96" s="40"/>
      <c r="I96" s="40">
        <f t="shared" si="48"/>
        <v>24860</v>
      </c>
      <c r="J96" s="40">
        <f t="shared" si="48"/>
        <v>24860</v>
      </c>
      <c r="K96" s="40">
        <f>L96</f>
        <v>21130</v>
      </c>
      <c r="L96" s="40">
        <f>F96*85%-H96-1</f>
        <v>21130</v>
      </c>
      <c r="M96" s="40">
        <v>400</v>
      </c>
      <c r="N96" s="40"/>
      <c r="O96" s="41">
        <f>L96-M96-N96</f>
        <v>20730</v>
      </c>
      <c r="P96" s="48" t="s">
        <v>146</v>
      </c>
      <c r="Q96" s="49"/>
      <c r="R96" s="27"/>
      <c r="S96" s="27"/>
      <c r="T96" s="27"/>
      <c r="U96" s="27"/>
      <c r="V96" s="27">
        <v>1</v>
      </c>
      <c r="X96" s="26"/>
    </row>
    <row r="97" spans="1:27" s="28" customFormat="1" ht="41.4">
      <c r="A97" s="35">
        <v>3</v>
      </c>
      <c r="B97" s="1" t="s">
        <v>91</v>
      </c>
      <c r="C97" s="23"/>
      <c r="D97" s="23"/>
      <c r="E97" s="47">
        <f>F97</f>
        <v>45000</v>
      </c>
      <c r="F97" s="47">
        <v>45000</v>
      </c>
      <c r="G97" s="40"/>
      <c r="H97" s="40"/>
      <c r="I97" s="40">
        <f t="shared" si="48"/>
        <v>45000</v>
      </c>
      <c r="J97" s="40">
        <f t="shared" si="48"/>
        <v>45000</v>
      </c>
      <c r="K97" s="40">
        <f>L97</f>
        <v>11261</v>
      </c>
      <c r="L97" s="40">
        <f>F97*15%-H97+4511</f>
        <v>11261</v>
      </c>
      <c r="M97" s="40">
        <v>100</v>
      </c>
      <c r="N97" s="40"/>
      <c r="O97" s="41">
        <f>L97-M97-N97</f>
        <v>11161</v>
      </c>
      <c r="P97" s="48" t="s">
        <v>92</v>
      </c>
      <c r="Q97" s="49"/>
      <c r="R97" s="27"/>
      <c r="S97" s="27"/>
      <c r="T97" s="27"/>
      <c r="U97" s="27"/>
      <c r="V97" s="27">
        <v>1</v>
      </c>
      <c r="X97" s="26"/>
    </row>
    <row r="98" spans="1:27" s="28" customFormat="1" ht="36" customHeight="1">
      <c r="A98" s="35">
        <v>4</v>
      </c>
      <c r="B98" s="1" t="s">
        <v>93</v>
      </c>
      <c r="C98" s="23"/>
      <c r="D98" s="23"/>
      <c r="E98" s="47">
        <f>F98</f>
        <v>45000</v>
      </c>
      <c r="F98" s="47">
        <v>45000</v>
      </c>
      <c r="G98" s="40"/>
      <c r="H98" s="40"/>
      <c r="I98" s="40">
        <f t="shared" si="48"/>
        <v>45000</v>
      </c>
      <c r="J98" s="40">
        <f t="shared" si="48"/>
        <v>45000</v>
      </c>
      <c r="K98" s="40">
        <f>L98</f>
        <v>6750</v>
      </c>
      <c r="L98" s="40">
        <f>F98*15%-H98</f>
        <v>6750</v>
      </c>
      <c r="M98" s="40">
        <v>100</v>
      </c>
      <c r="N98" s="40"/>
      <c r="O98" s="41">
        <f>L98-M98-N98</f>
        <v>6650</v>
      </c>
      <c r="P98" s="48" t="s">
        <v>15</v>
      </c>
      <c r="Q98" s="49"/>
      <c r="R98" s="27"/>
      <c r="S98" s="27"/>
      <c r="T98" s="27"/>
      <c r="U98" s="27"/>
      <c r="V98" s="27">
        <v>1</v>
      </c>
      <c r="X98" s="26"/>
    </row>
    <row r="99" spans="1:27" s="28" customFormat="1" ht="36" customHeight="1">
      <c r="A99" s="35">
        <v>5</v>
      </c>
      <c r="B99" s="1" t="s">
        <v>94</v>
      </c>
      <c r="C99" s="23"/>
      <c r="D99" s="23"/>
      <c r="E99" s="47">
        <v>53000</v>
      </c>
      <c r="F99" s="47">
        <f>E99</f>
        <v>53000</v>
      </c>
      <c r="G99" s="40"/>
      <c r="H99" s="40"/>
      <c r="I99" s="40">
        <f t="shared" si="48"/>
        <v>53000</v>
      </c>
      <c r="J99" s="40">
        <f t="shared" si="48"/>
        <v>53000</v>
      </c>
      <c r="K99" s="40">
        <f>L99</f>
        <v>7950</v>
      </c>
      <c r="L99" s="40">
        <f>F99*15%-H99</f>
        <v>7950</v>
      </c>
      <c r="M99" s="40"/>
      <c r="N99" s="40"/>
      <c r="O99" s="41">
        <f>L99-M99-N99</f>
        <v>7950</v>
      </c>
      <c r="P99" s="48" t="s">
        <v>15</v>
      </c>
      <c r="Q99" s="49"/>
      <c r="R99" s="27"/>
      <c r="S99" s="27"/>
      <c r="T99" s="27"/>
      <c r="U99" s="27"/>
      <c r="V99" s="27"/>
      <c r="X99" s="26"/>
    </row>
    <row r="100" spans="1:27" s="28" customFormat="1">
      <c r="A100" s="21" t="s">
        <v>95</v>
      </c>
      <c r="B100" s="22" t="s">
        <v>96</v>
      </c>
      <c r="C100" s="23"/>
      <c r="D100" s="23"/>
      <c r="E100" s="24">
        <f t="shared" ref="E100:O100" si="49">E101+E104+E107+E109</f>
        <v>343480</v>
      </c>
      <c r="F100" s="24">
        <f t="shared" si="49"/>
        <v>343480</v>
      </c>
      <c r="G100" s="24">
        <f t="shared" si="49"/>
        <v>115426</v>
      </c>
      <c r="H100" s="24">
        <f t="shared" si="49"/>
        <v>115426</v>
      </c>
      <c r="I100" s="24">
        <f t="shared" si="49"/>
        <v>228054</v>
      </c>
      <c r="J100" s="24">
        <f t="shared" si="49"/>
        <v>228054</v>
      </c>
      <c r="K100" s="24">
        <f t="shared" si="49"/>
        <v>158113.65000000002</v>
      </c>
      <c r="L100" s="24">
        <f t="shared" si="49"/>
        <v>158113.65000000002</v>
      </c>
      <c r="M100" s="24">
        <f t="shared" si="49"/>
        <v>23824</v>
      </c>
      <c r="N100" s="24">
        <f t="shared" si="49"/>
        <v>23538</v>
      </c>
      <c r="O100" s="24">
        <f t="shared" si="49"/>
        <v>110751.65</v>
      </c>
      <c r="P100" s="25">
        <f>158114-L100</f>
        <v>0.34999999997671694</v>
      </c>
      <c r="R100" s="27"/>
      <c r="S100" s="27"/>
      <c r="T100" s="27"/>
      <c r="U100" s="27"/>
      <c r="V100" s="27"/>
      <c r="X100" s="26">
        <f>168194-L100</f>
        <v>10080.349999999977</v>
      </c>
    </row>
    <row r="101" spans="1:27" s="20" customFormat="1">
      <c r="A101" s="29" t="s">
        <v>17</v>
      </c>
      <c r="B101" s="30" t="s">
        <v>129</v>
      </c>
      <c r="C101" s="31"/>
      <c r="D101" s="31"/>
      <c r="E101" s="32">
        <f t="shared" ref="E101:O101" si="50">E102+E103</f>
        <v>59499</v>
      </c>
      <c r="F101" s="32">
        <f t="shared" si="50"/>
        <v>59499</v>
      </c>
      <c r="G101" s="32">
        <f t="shared" si="50"/>
        <v>48872</v>
      </c>
      <c r="H101" s="32">
        <f t="shared" si="50"/>
        <v>48872</v>
      </c>
      <c r="I101" s="32">
        <f t="shared" si="50"/>
        <v>10627</v>
      </c>
      <c r="J101" s="32">
        <f t="shared" si="50"/>
        <v>10627</v>
      </c>
      <c r="K101" s="32">
        <f t="shared" si="50"/>
        <v>10627</v>
      </c>
      <c r="L101" s="32">
        <f t="shared" si="50"/>
        <v>10627</v>
      </c>
      <c r="M101" s="32">
        <f t="shared" si="50"/>
        <v>10627</v>
      </c>
      <c r="N101" s="32">
        <f t="shared" si="50"/>
        <v>0</v>
      </c>
      <c r="O101" s="32">
        <f t="shared" si="50"/>
        <v>0</v>
      </c>
      <c r="P101" s="17"/>
      <c r="R101" s="45"/>
      <c r="S101" s="45"/>
      <c r="T101" s="45"/>
      <c r="U101" s="45"/>
      <c r="V101" s="45"/>
      <c r="X101" s="26"/>
    </row>
    <row r="102" spans="1:27" s="34" customFormat="1" ht="27.6">
      <c r="A102" s="35">
        <v>1</v>
      </c>
      <c r="B102" s="64" t="s">
        <v>97</v>
      </c>
      <c r="C102" s="23"/>
      <c r="D102" s="23"/>
      <c r="E102" s="62">
        <v>28256</v>
      </c>
      <c r="F102" s="62">
        <f>E102</f>
        <v>28256</v>
      </c>
      <c r="G102" s="40">
        <f>H102</f>
        <v>20692</v>
      </c>
      <c r="H102" s="40">
        <f>20692</f>
        <v>20692</v>
      </c>
      <c r="I102" s="40">
        <f>E102-G102</f>
        <v>7564</v>
      </c>
      <c r="J102" s="40">
        <f>F102-H102</f>
        <v>7564</v>
      </c>
      <c r="K102" s="40">
        <f>E102-G102</f>
        <v>7564</v>
      </c>
      <c r="L102" s="40">
        <f>F102-H102</f>
        <v>7564</v>
      </c>
      <c r="M102" s="41">
        <f>5000+2564</f>
        <v>7564</v>
      </c>
      <c r="N102" s="41"/>
      <c r="O102" s="41">
        <f>L102-M102-N102</f>
        <v>0</v>
      </c>
      <c r="P102" s="33"/>
      <c r="Q102" s="28"/>
      <c r="R102" s="27">
        <v>1</v>
      </c>
      <c r="S102" s="27"/>
      <c r="T102" s="27">
        <v>1</v>
      </c>
      <c r="U102" s="27"/>
      <c r="V102" s="27"/>
      <c r="W102" s="28"/>
      <c r="X102" s="26"/>
      <c r="Y102" s="28" t="s">
        <v>98</v>
      </c>
      <c r="Z102" s="28"/>
      <c r="AA102" s="28"/>
    </row>
    <row r="103" spans="1:27" s="34" customFormat="1" ht="36.75" customHeight="1">
      <c r="A103" s="35">
        <v>2</v>
      </c>
      <c r="B103" s="36" t="s">
        <v>99</v>
      </c>
      <c r="C103" s="23"/>
      <c r="D103" s="23"/>
      <c r="E103" s="40">
        <f>31353-110</f>
        <v>31243</v>
      </c>
      <c r="F103" s="40">
        <f>E103</f>
        <v>31243</v>
      </c>
      <c r="G103" s="40">
        <v>28180</v>
      </c>
      <c r="H103" s="40">
        <v>28180</v>
      </c>
      <c r="I103" s="40">
        <f>E103-G103</f>
        <v>3063</v>
      </c>
      <c r="J103" s="40">
        <f>F103-H103</f>
        <v>3063</v>
      </c>
      <c r="K103" s="40">
        <f>E103-G103</f>
        <v>3063</v>
      </c>
      <c r="L103" s="40">
        <f>F103-H103</f>
        <v>3063</v>
      </c>
      <c r="M103" s="41">
        <f>J103</f>
        <v>3063</v>
      </c>
      <c r="N103" s="41"/>
      <c r="O103" s="41">
        <f>L103-M103-N103</f>
        <v>0</v>
      </c>
      <c r="P103" s="33"/>
      <c r="Q103" s="28"/>
      <c r="R103" s="27">
        <v>1</v>
      </c>
      <c r="S103" s="27"/>
      <c r="T103" s="27">
        <v>1</v>
      </c>
      <c r="U103" s="27"/>
      <c r="V103" s="27"/>
      <c r="W103" s="28"/>
      <c r="X103" s="26"/>
      <c r="Y103" s="28"/>
      <c r="Z103" s="28"/>
      <c r="AA103" s="28"/>
    </row>
    <row r="104" spans="1:27" s="28" customFormat="1" ht="27.6">
      <c r="A104" s="29" t="s">
        <v>18</v>
      </c>
      <c r="B104" s="42" t="s">
        <v>138</v>
      </c>
      <c r="C104" s="46"/>
      <c r="D104" s="46"/>
      <c r="E104" s="65">
        <f t="shared" ref="E104:O104" si="51">E105+E106</f>
        <v>135453</v>
      </c>
      <c r="F104" s="65">
        <f t="shared" si="51"/>
        <v>135453</v>
      </c>
      <c r="G104" s="65">
        <f t="shared" si="51"/>
        <v>66554</v>
      </c>
      <c r="H104" s="65">
        <f t="shared" si="51"/>
        <v>66554</v>
      </c>
      <c r="I104" s="65">
        <f t="shared" si="51"/>
        <v>68899</v>
      </c>
      <c r="J104" s="65">
        <f t="shared" si="51"/>
        <v>68899</v>
      </c>
      <c r="K104" s="65">
        <f t="shared" si="51"/>
        <v>55353.700000000004</v>
      </c>
      <c r="L104" s="65">
        <f t="shared" si="51"/>
        <v>55353.700000000004</v>
      </c>
      <c r="M104" s="65">
        <f t="shared" si="51"/>
        <v>10397</v>
      </c>
      <c r="N104" s="65">
        <f t="shared" si="51"/>
        <v>17706</v>
      </c>
      <c r="O104" s="65">
        <f t="shared" si="51"/>
        <v>27250.700000000004</v>
      </c>
      <c r="P104" s="33"/>
      <c r="R104" s="27"/>
      <c r="S104" s="27"/>
      <c r="T104" s="27"/>
      <c r="U104" s="27"/>
      <c r="V104" s="27"/>
      <c r="X104" s="26"/>
    </row>
    <row r="105" spans="1:27" s="34" customFormat="1" ht="27.6">
      <c r="A105" s="35">
        <v>1</v>
      </c>
      <c r="B105" s="64" t="s">
        <v>100</v>
      </c>
      <c r="C105" s="23"/>
      <c r="D105" s="23"/>
      <c r="E105" s="62">
        <v>45234</v>
      </c>
      <c r="F105" s="62">
        <v>45234</v>
      </c>
      <c r="G105" s="40">
        <f>H105</f>
        <v>18585</v>
      </c>
      <c r="H105" s="40">
        <f>18585</f>
        <v>18585</v>
      </c>
      <c r="I105" s="40">
        <f>E105-G105</f>
        <v>26649</v>
      </c>
      <c r="J105" s="40">
        <f>F105-H105</f>
        <v>26649</v>
      </c>
      <c r="K105" s="40">
        <f>E105*90%-G105</f>
        <v>22125.599999999999</v>
      </c>
      <c r="L105" s="40">
        <f>F105*90%-H105</f>
        <v>22125.599999999999</v>
      </c>
      <c r="M105" s="41">
        <f>3500+260</f>
        <v>3760</v>
      </c>
      <c r="N105" s="41">
        <v>4500</v>
      </c>
      <c r="O105" s="41">
        <f>L105-M105-N105</f>
        <v>13865.599999999999</v>
      </c>
      <c r="P105" s="33"/>
      <c r="Q105" s="28"/>
      <c r="R105" s="27"/>
      <c r="S105" s="27">
        <v>1</v>
      </c>
      <c r="T105" s="27"/>
      <c r="U105" s="27">
        <v>1</v>
      </c>
      <c r="V105" s="27"/>
      <c r="W105" s="28"/>
      <c r="X105" s="26"/>
      <c r="Y105" s="28"/>
      <c r="Z105" s="28"/>
      <c r="AA105" s="28"/>
    </row>
    <row r="106" spans="1:27" s="34" customFormat="1" ht="27.6">
      <c r="A106" s="35">
        <v>2</v>
      </c>
      <c r="B106" s="36" t="s">
        <v>101</v>
      </c>
      <c r="C106" s="23"/>
      <c r="D106" s="23"/>
      <c r="E106" s="40">
        <f>89633+586</f>
        <v>90219</v>
      </c>
      <c r="F106" s="40">
        <f>89633+586</f>
        <v>90219</v>
      </c>
      <c r="G106" s="40">
        <f>H106</f>
        <v>47969</v>
      </c>
      <c r="H106" s="40">
        <v>47969</v>
      </c>
      <c r="I106" s="40">
        <f>E106-G106</f>
        <v>42250</v>
      </c>
      <c r="J106" s="40">
        <f>F106-H106</f>
        <v>42250</v>
      </c>
      <c r="K106" s="40">
        <f>E106*90%-G106</f>
        <v>33228.100000000006</v>
      </c>
      <c r="L106" s="40">
        <f>F106*90%-H106</f>
        <v>33228.100000000006</v>
      </c>
      <c r="M106" s="41">
        <f>14144-8500+2000-117+400-900+111-1-500</f>
        <v>6637</v>
      </c>
      <c r="N106" s="41">
        <f>8500+4706</f>
        <v>13206</v>
      </c>
      <c r="O106" s="41">
        <f>L106-M106-N106</f>
        <v>13385.100000000006</v>
      </c>
      <c r="P106" s="33"/>
      <c r="Q106" s="28">
        <f>148214+256622</f>
        <v>404836</v>
      </c>
      <c r="R106" s="27"/>
      <c r="S106" s="27">
        <v>1</v>
      </c>
      <c r="T106" s="27"/>
      <c r="U106" s="27">
        <v>1</v>
      </c>
      <c r="V106" s="27"/>
      <c r="W106" s="28"/>
      <c r="X106" s="26"/>
      <c r="Y106" s="28"/>
      <c r="Z106" s="28"/>
      <c r="AA106" s="28"/>
    </row>
    <row r="107" spans="1:27" s="34" customFormat="1" ht="14.4">
      <c r="A107" s="29" t="s">
        <v>19</v>
      </c>
      <c r="B107" s="30" t="s">
        <v>141</v>
      </c>
      <c r="C107" s="46"/>
      <c r="D107" s="46"/>
      <c r="E107" s="32">
        <f t="shared" ref="E107:O107" si="52">E108</f>
        <v>34865</v>
      </c>
      <c r="F107" s="32">
        <f t="shared" si="52"/>
        <v>34865</v>
      </c>
      <c r="G107" s="32">
        <f t="shared" si="52"/>
        <v>0</v>
      </c>
      <c r="H107" s="32">
        <f t="shared" si="52"/>
        <v>0</v>
      </c>
      <c r="I107" s="32">
        <f t="shared" si="52"/>
        <v>34865</v>
      </c>
      <c r="J107" s="32">
        <f t="shared" si="52"/>
        <v>34865</v>
      </c>
      <c r="K107" s="32">
        <f t="shared" si="52"/>
        <v>31378.5</v>
      </c>
      <c r="L107" s="32">
        <f t="shared" si="52"/>
        <v>31378.5</v>
      </c>
      <c r="M107" s="32">
        <f t="shared" si="52"/>
        <v>2500</v>
      </c>
      <c r="N107" s="32">
        <f t="shared" si="52"/>
        <v>5832</v>
      </c>
      <c r="O107" s="32">
        <f t="shared" si="52"/>
        <v>23046.5</v>
      </c>
      <c r="P107" s="25"/>
      <c r="Q107" s="28"/>
      <c r="R107" s="27"/>
      <c r="S107" s="27"/>
      <c r="T107" s="27"/>
      <c r="U107" s="27"/>
      <c r="V107" s="27"/>
      <c r="W107" s="28"/>
      <c r="X107" s="26"/>
      <c r="Y107" s="28"/>
      <c r="Z107" s="28"/>
      <c r="AA107" s="28"/>
    </row>
    <row r="108" spans="1:27" s="34" customFormat="1" ht="41.4">
      <c r="A108" s="35">
        <v>1</v>
      </c>
      <c r="B108" s="1" t="s">
        <v>102</v>
      </c>
      <c r="C108" s="46"/>
      <c r="D108" s="46"/>
      <c r="E108" s="40">
        <v>34865</v>
      </c>
      <c r="F108" s="40">
        <v>34865</v>
      </c>
      <c r="G108" s="40"/>
      <c r="H108" s="40">
        <f>G108</f>
        <v>0</v>
      </c>
      <c r="I108" s="40">
        <f>E108-G108</f>
        <v>34865</v>
      </c>
      <c r="J108" s="40">
        <f>F108-H108</f>
        <v>34865</v>
      </c>
      <c r="K108" s="40">
        <f>E108*90%-G108</f>
        <v>31378.5</v>
      </c>
      <c r="L108" s="40">
        <f>F108*90%-H108</f>
        <v>31378.5</v>
      </c>
      <c r="M108" s="40">
        <v>2500</v>
      </c>
      <c r="N108" s="40">
        <v>5832</v>
      </c>
      <c r="O108" s="41">
        <f>L108-M108-N108</f>
        <v>23046.5</v>
      </c>
      <c r="P108" s="48"/>
      <c r="Q108" s="49">
        <f>256623+148214</f>
        <v>404837</v>
      </c>
      <c r="R108" s="27"/>
      <c r="S108" s="27"/>
      <c r="T108" s="27"/>
      <c r="U108" s="27"/>
      <c r="V108" s="27">
        <v>1</v>
      </c>
      <c r="W108" s="28"/>
      <c r="X108" s="26"/>
      <c r="Y108" s="28"/>
      <c r="Z108" s="28"/>
      <c r="AA108" s="28"/>
    </row>
    <row r="109" spans="1:27" s="20" customFormat="1" ht="27.6">
      <c r="A109" s="29" t="s">
        <v>113</v>
      </c>
      <c r="B109" s="2" t="s">
        <v>144</v>
      </c>
      <c r="C109" s="46"/>
      <c r="D109" s="46"/>
      <c r="E109" s="32">
        <f t="shared" ref="E109:O109" si="53">E110+E111+E112</f>
        <v>113663</v>
      </c>
      <c r="F109" s="32">
        <f t="shared" si="53"/>
        <v>113663</v>
      </c>
      <c r="G109" s="32">
        <f t="shared" si="53"/>
        <v>0</v>
      </c>
      <c r="H109" s="32">
        <f t="shared" si="53"/>
        <v>0</v>
      </c>
      <c r="I109" s="32">
        <f t="shared" si="53"/>
        <v>113663</v>
      </c>
      <c r="J109" s="32">
        <f t="shared" si="53"/>
        <v>113663</v>
      </c>
      <c r="K109" s="32">
        <f t="shared" si="53"/>
        <v>60754.45</v>
      </c>
      <c r="L109" s="32">
        <f t="shared" si="53"/>
        <v>60754.45</v>
      </c>
      <c r="M109" s="32">
        <f t="shared" si="53"/>
        <v>300</v>
      </c>
      <c r="N109" s="32">
        <f t="shared" si="53"/>
        <v>0</v>
      </c>
      <c r="O109" s="32">
        <f t="shared" si="53"/>
        <v>60454.45</v>
      </c>
      <c r="P109" s="50"/>
      <c r="Q109" s="51"/>
      <c r="R109" s="45"/>
      <c r="S109" s="45"/>
      <c r="T109" s="45"/>
      <c r="U109" s="45"/>
      <c r="V109" s="45"/>
      <c r="X109" s="26"/>
    </row>
    <row r="110" spans="1:27" s="28" customFormat="1" ht="33.75" customHeight="1">
      <c r="A110" s="66">
        <v>1</v>
      </c>
      <c r="B110" s="36" t="s">
        <v>103</v>
      </c>
      <c r="C110" s="66"/>
      <c r="D110" s="66"/>
      <c r="E110" s="40">
        <f>F110</f>
        <v>44905</v>
      </c>
      <c r="F110" s="40">
        <v>44905</v>
      </c>
      <c r="G110" s="40"/>
      <c r="H110" s="40"/>
      <c r="I110" s="40">
        <f t="shared" ref="I110:J112" si="54">E110-G110</f>
        <v>44905</v>
      </c>
      <c r="J110" s="40">
        <f t="shared" si="54"/>
        <v>44905</v>
      </c>
      <c r="K110" s="40">
        <f>L110</f>
        <v>38169.25</v>
      </c>
      <c r="L110" s="40">
        <f>F110*85%-H110</f>
        <v>38169.25</v>
      </c>
      <c r="M110" s="40">
        <v>100</v>
      </c>
      <c r="N110" s="40"/>
      <c r="O110" s="41">
        <f>L110-M110-N110</f>
        <v>38069.25</v>
      </c>
      <c r="P110" s="48" t="s">
        <v>146</v>
      </c>
      <c r="Q110" s="49"/>
      <c r="R110" s="27"/>
      <c r="S110" s="27"/>
      <c r="T110" s="27"/>
      <c r="U110" s="27"/>
      <c r="V110" s="27">
        <v>1</v>
      </c>
      <c r="X110" s="26"/>
    </row>
    <row r="111" spans="1:27" s="28" customFormat="1" ht="41.4">
      <c r="A111" s="66">
        <v>2</v>
      </c>
      <c r="B111" s="36" t="s">
        <v>104</v>
      </c>
      <c r="C111" s="67"/>
      <c r="D111" s="67"/>
      <c r="E111" s="40">
        <f>F111</f>
        <v>53758</v>
      </c>
      <c r="F111" s="40">
        <v>53758</v>
      </c>
      <c r="G111" s="40"/>
      <c r="H111" s="40"/>
      <c r="I111" s="40">
        <f t="shared" si="54"/>
        <v>53758</v>
      </c>
      <c r="J111" s="40">
        <f t="shared" si="54"/>
        <v>53758</v>
      </c>
      <c r="K111" s="40">
        <f>L111</f>
        <v>21085.200000000001</v>
      </c>
      <c r="L111" s="40">
        <f>F111*40%-H111-418</f>
        <v>21085.200000000001</v>
      </c>
      <c r="M111" s="40">
        <v>150</v>
      </c>
      <c r="N111" s="40"/>
      <c r="O111" s="41">
        <f>L111-M111-N111</f>
        <v>20935.2</v>
      </c>
      <c r="P111" s="48" t="s">
        <v>105</v>
      </c>
      <c r="Q111" s="49"/>
      <c r="R111" s="27"/>
      <c r="S111" s="27"/>
      <c r="T111" s="27"/>
      <c r="U111" s="27"/>
      <c r="V111" s="27">
        <v>1</v>
      </c>
      <c r="X111" s="26"/>
      <c r="Y111" s="28">
        <f>149291+374749+601932</f>
        <v>1125972</v>
      </c>
    </row>
    <row r="112" spans="1:27" s="28" customFormat="1" ht="41.4">
      <c r="A112" s="68">
        <v>3</v>
      </c>
      <c r="B112" s="69" t="s">
        <v>106</v>
      </c>
      <c r="C112" s="70"/>
      <c r="D112" s="70"/>
      <c r="E112" s="71">
        <f>F112</f>
        <v>15000</v>
      </c>
      <c r="F112" s="71">
        <v>15000</v>
      </c>
      <c r="G112" s="71"/>
      <c r="H112" s="71"/>
      <c r="I112" s="71">
        <f t="shared" si="54"/>
        <v>15000</v>
      </c>
      <c r="J112" s="71">
        <f t="shared" si="54"/>
        <v>15000</v>
      </c>
      <c r="K112" s="71">
        <f>L112</f>
        <v>1500</v>
      </c>
      <c r="L112" s="71">
        <f>F112*10%-H112</f>
        <v>1500</v>
      </c>
      <c r="M112" s="71">
        <v>50</v>
      </c>
      <c r="N112" s="71"/>
      <c r="O112" s="72">
        <f>L112-M112</f>
        <v>1450</v>
      </c>
      <c r="P112" s="73" t="s">
        <v>40</v>
      </c>
      <c r="Q112" s="49">
        <f>177837+404836+572832</f>
        <v>1155505</v>
      </c>
      <c r="R112" s="27"/>
      <c r="S112" s="27"/>
      <c r="T112" s="27"/>
      <c r="U112" s="27"/>
      <c r="V112" s="27">
        <v>1</v>
      </c>
      <c r="X112" s="26"/>
    </row>
    <row r="113" spans="1:24" s="28" customFormat="1">
      <c r="A113" s="74"/>
      <c r="B113" s="75"/>
      <c r="C113" s="74"/>
      <c r="D113" s="74"/>
      <c r="E113" s="74"/>
      <c r="F113" s="74"/>
      <c r="G113" s="74"/>
      <c r="H113" s="74"/>
      <c r="I113" s="74"/>
      <c r="J113" s="74"/>
      <c r="K113" s="74"/>
      <c r="L113" s="74"/>
      <c r="M113" s="74"/>
      <c r="N113" s="74"/>
      <c r="O113" s="74"/>
      <c r="P113" s="76"/>
      <c r="Q113" s="28">
        <f>148214+256622</f>
        <v>404836</v>
      </c>
      <c r="R113" s="27"/>
      <c r="S113" s="27"/>
      <c r="T113" s="27"/>
      <c r="U113" s="27"/>
      <c r="V113" s="27"/>
      <c r="X113" s="26"/>
    </row>
    <row r="114" spans="1:24" s="28" customFormat="1">
      <c r="A114" s="74"/>
      <c r="B114" s="75"/>
      <c r="C114" s="74"/>
      <c r="D114" s="74"/>
      <c r="E114" s="74"/>
      <c r="F114" s="74"/>
      <c r="G114" s="74"/>
      <c r="H114" s="74"/>
      <c r="I114" s="74"/>
      <c r="J114" s="74"/>
      <c r="K114" s="74"/>
      <c r="L114" s="74"/>
      <c r="M114" s="74"/>
      <c r="N114" s="74"/>
      <c r="O114" s="74"/>
      <c r="P114" s="76"/>
      <c r="Q114" s="28">
        <f>Q113+177837+572832</f>
        <v>1155505</v>
      </c>
      <c r="R114" s="27"/>
      <c r="S114" s="27"/>
      <c r="T114" s="27"/>
      <c r="U114" s="27"/>
      <c r="V114" s="27"/>
      <c r="X114" s="26"/>
    </row>
    <row r="115" spans="1:24" s="28" customFormat="1">
      <c r="A115" s="74"/>
      <c r="B115" s="75"/>
      <c r="C115" s="74"/>
      <c r="D115" s="74"/>
      <c r="E115" s="74"/>
      <c r="F115" s="74"/>
      <c r="G115" s="74"/>
      <c r="H115" s="74"/>
      <c r="I115" s="74"/>
      <c r="J115" s="74"/>
      <c r="K115" s="74"/>
      <c r="L115" s="74"/>
      <c r="M115" s="74"/>
      <c r="N115" s="74"/>
      <c r="O115" s="74"/>
      <c r="P115" s="76"/>
      <c r="Q115" s="26">
        <f>Q112-1155496</f>
        <v>9</v>
      </c>
      <c r="R115" s="27"/>
      <c r="S115" s="27"/>
      <c r="T115" s="27"/>
      <c r="U115" s="27"/>
      <c r="V115" s="27"/>
      <c r="X115" s="26"/>
    </row>
    <row r="116" spans="1:24" s="28" customFormat="1">
      <c r="A116" s="74"/>
      <c r="B116" s="75"/>
      <c r="C116" s="74"/>
      <c r="D116" s="74"/>
      <c r="E116" s="74"/>
      <c r="F116" s="74"/>
      <c r="G116" s="77"/>
      <c r="H116" s="77"/>
      <c r="I116" s="77"/>
      <c r="J116" s="77"/>
      <c r="K116" s="77"/>
      <c r="L116" s="77"/>
      <c r="M116" s="77"/>
      <c r="N116" s="77"/>
      <c r="O116" s="77"/>
      <c r="P116" s="76"/>
      <c r="R116" s="27"/>
      <c r="S116" s="27"/>
      <c r="T116" s="27"/>
      <c r="U116" s="27"/>
      <c r="V116" s="27"/>
      <c r="X116" s="26"/>
    </row>
    <row r="117" spans="1:24" s="28" customFormat="1">
      <c r="A117" s="74"/>
      <c r="B117" s="75"/>
      <c r="C117" s="74"/>
      <c r="D117" s="74"/>
      <c r="E117" s="74"/>
      <c r="F117" s="74"/>
      <c r="G117" s="77"/>
      <c r="H117" s="77"/>
      <c r="I117" s="77"/>
      <c r="J117" s="77"/>
      <c r="K117" s="77"/>
      <c r="L117" s="77"/>
      <c r="M117" s="77"/>
      <c r="N117" s="77"/>
      <c r="O117" s="77"/>
      <c r="P117" s="76"/>
      <c r="R117" s="27"/>
      <c r="S117" s="27"/>
      <c r="T117" s="27"/>
      <c r="U117" s="27"/>
      <c r="V117" s="27"/>
      <c r="X117" s="26"/>
    </row>
    <row r="118" spans="1:24" s="28" customFormat="1">
      <c r="A118" s="74"/>
      <c r="B118" s="75"/>
      <c r="C118" s="74"/>
      <c r="D118" s="74"/>
      <c r="E118" s="74"/>
      <c r="F118" s="74"/>
      <c r="G118" s="77"/>
      <c r="H118" s="77"/>
      <c r="I118" s="77"/>
      <c r="J118" s="77"/>
      <c r="K118" s="77"/>
      <c r="L118" s="77"/>
      <c r="M118" s="77"/>
      <c r="N118" s="77"/>
      <c r="O118" s="77"/>
      <c r="P118" s="76"/>
      <c r="R118" s="27"/>
      <c r="S118" s="27"/>
      <c r="T118" s="27"/>
      <c r="U118" s="27"/>
      <c r="V118" s="27"/>
      <c r="X118" s="26"/>
    </row>
    <row r="119" spans="1:24" s="28" customFormat="1">
      <c r="A119" s="74"/>
      <c r="B119" s="75"/>
      <c r="C119" s="74"/>
      <c r="D119" s="74"/>
      <c r="E119" s="74"/>
      <c r="F119" s="74"/>
      <c r="G119" s="77"/>
      <c r="H119" s="77"/>
      <c r="I119" s="77"/>
      <c r="J119" s="77"/>
      <c r="K119" s="77"/>
      <c r="L119" s="77"/>
      <c r="M119" s="77"/>
      <c r="N119" s="77"/>
      <c r="O119" s="77"/>
      <c r="P119" s="76"/>
      <c r="R119" s="27"/>
      <c r="S119" s="27"/>
      <c r="T119" s="27"/>
      <c r="U119" s="27"/>
      <c r="V119" s="27"/>
      <c r="X119" s="26"/>
    </row>
    <row r="120" spans="1:24" s="28" customFormat="1">
      <c r="A120" s="74"/>
      <c r="B120" s="75"/>
      <c r="C120" s="74"/>
      <c r="D120" s="74"/>
      <c r="E120" s="74"/>
      <c r="F120" s="74"/>
      <c r="G120" s="77"/>
      <c r="H120" s="77"/>
      <c r="I120" s="77"/>
      <c r="J120" s="77"/>
      <c r="K120" s="77"/>
      <c r="L120" s="77"/>
      <c r="M120" s="77"/>
      <c r="N120" s="77"/>
      <c r="O120" s="77"/>
      <c r="P120" s="76"/>
      <c r="R120" s="27"/>
      <c r="S120" s="27"/>
      <c r="T120" s="27"/>
      <c r="U120" s="27"/>
      <c r="V120" s="27"/>
      <c r="X120" s="26"/>
    </row>
    <row r="121" spans="1:24" s="28" customFormat="1">
      <c r="A121" s="74"/>
      <c r="B121" s="75"/>
      <c r="C121" s="74"/>
      <c r="D121" s="74"/>
      <c r="E121" s="74"/>
      <c r="F121" s="74"/>
      <c r="G121" s="77"/>
      <c r="H121" s="77"/>
      <c r="I121" s="77"/>
      <c r="J121" s="77"/>
      <c r="K121" s="77"/>
      <c r="L121" s="77"/>
      <c r="M121" s="77"/>
      <c r="N121" s="77"/>
      <c r="O121" s="77"/>
      <c r="P121" s="76"/>
      <c r="R121" s="27"/>
      <c r="S121" s="27"/>
      <c r="T121" s="27"/>
      <c r="U121" s="27"/>
      <c r="V121" s="27"/>
      <c r="X121" s="26"/>
    </row>
    <row r="122" spans="1:24" s="28" customFormat="1">
      <c r="A122" s="74"/>
      <c r="B122" s="75"/>
      <c r="C122" s="74"/>
      <c r="D122" s="74"/>
      <c r="E122" s="74"/>
      <c r="F122" s="74"/>
      <c r="G122" s="77"/>
      <c r="H122" s="77"/>
      <c r="I122" s="77"/>
      <c r="J122" s="77"/>
      <c r="K122" s="77"/>
      <c r="L122" s="77"/>
      <c r="M122" s="77"/>
      <c r="N122" s="77"/>
      <c r="O122" s="77"/>
      <c r="P122" s="76"/>
      <c r="R122" s="27"/>
      <c r="S122" s="27"/>
      <c r="T122" s="27"/>
      <c r="U122" s="27"/>
      <c r="V122" s="27"/>
      <c r="X122" s="26"/>
    </row>
    <row r="123" spans="1:24" s="28" customFormat="1">
      <c r="A123" s="74"/>
      <c r="B123" s="75"/>
      <c r="C123" s="74"/>
      <c r="D123" s="74"/>
      <c r="E123" s="74"/>
      <c r="F123" s="74"/>
      <c r="G123" s="77"/>
      <c r="H123" s="77"/>
      <c r="I123" s="77"/>
      <c r="J123" s="77"/>
      <c r="K123" s="77"/>
      <c r="L123" s="77"/>
      <c r="M123" s="77"/>
      <c r="N123" s="77"/>
      <c r="O123" s="77"/>
      <c r="P123" s="76"/>
      <c r="R123" s="27"/>
      <c r="S123" s="27"/>
      <c r="T123" s="27"/>
      <c r="U123" s="27"/>
      <c r="V123" s="27"/>
      <c r="X123" s="26"/>
    </row>
    <row r="124" spans="1:24" s="28" customFormat="1">
      <c r="A124" s="74"/>
      <c r="B124" s="75"/>
      <c r="C124" s="74"/>
      <c r="D124" s="74"/>
      <c r="E124" s="74"/>
      <c r="F124" s="74"/>
      <c r="G124" s="77"/>
      <c r="H124" s="77"/>
      <c r="I124" s="77"/>
      <c r="J124" s="77"/>
      <c r="K124" s="77"/>
      <c r="L124" s="77"/>
      <c r="M124" s="77"/>
      <c r="N124" s="77"/>
      <c r="O124" s="77"/>
      <c r="P124" s="76"/>
      <c r="R124" s="27"/>
      <c r="S124" s="27"/>
      <c r="T124" s="27"/>
      <c r="U124" s="27"/>
      <c r="V124" s="27"/>
      <c r="X124" s="26"/>
    </row>
    <row r="125" spans="1:24" s="28" customFormat="1">
      <c r="A125" s="74"/>
      <c r="B125" s="75"/>
      <c r="C125" s="74"/>
      <c r="D125" s="74"/>
      <c r="E125" s="74"/>
      <c r="F125" s="74"/>
      <c r="G125" s="77"/>
      <c r="H125" s="77"/>
      <c r="I125" s="77"/>
      <c r="J125" s="77"/>
      <c r="K125" s="77"/>
      <c r="L125" s="77"/>
      <c r="M125" s="77"/>
      <c r="N125" s="77"/>
      <c r="O125" s="77"/>
      <c r="P125" s="76"/>
      <c r="R125" s="27"/>
      <c r="S125" s="27"/>
      <c r="T125" s="27"/>
      <c r="U125" s="27"/>
      <c r="V125" s="27"/>
      <c r="X125" s="26"/>
    </row>
    <row r="126" spans="1:24" s="28" customFormat="1">
      <c r="A126" s="74"/>
      <c r="B126" s="75"/>
      <c r="C126" s="74"/>
      <c r="D126" s="74"/>
      <c r="E126" s="74"/>
      <c r="F126" s="74"/>
      <c r="G126" s="77"/>
      <c r="H126" s="77"/>
      <c r="I126" s="77"/>
      <c r="J126" s="77"/>
      <c r="K126" s="77"/>
      <c r="L126" s="77"/>
      <c r="M126" s="77"/>
      <c r="N126" s="77"/>
      <c r="O126" s="77"/>
      <c r="P126" s="76"/>
      <c r="R126" s="27"/>
      <c r="S126" s="27"/>
      <c r="T126" s="27"/>
      <c r="U126" s="27"/>
      <c r="V126" s="27"/>
      <c r="X126" s="26"/>
    </row>
    <row r="127" spans="1:24" s="28" customFormat="1">
      <c r="A127" s="74"/>
      <c r="B127" s="75"/>
      <c r="C127" s="74"/>
      <c r="D127" s="74"/>
      <c r="E127" s="74"/>
      <c r="F127" s="74"/>
      <c r="G127" s="77"/>
      <c r="H127" s="77"/>
      <c r="I127" s="77"/>
      <c r="J127" s="77"/>
      <c r="K127" s="77"/>
      <c r="L127" s="77"/>
      <c r="M127" s="77"/>
      <c r="N127" s="77"/>
      <c r="O127" s="77"/>
      <c r="P127" s="76"/>
      <c r="R127" s="27"/>
      <c r="S127" s="27"/>
      <c r="T127" s="27"/>
      <c r="U127" s="27"/>
      <c r="V127" s="27"/>
      <c r="X127" s="26"/>
    </row>
    <row r="128" spans="1:24" s="28" customFormat="1">
      <c r="A128" s="74"/>
      <c r="B128" s="75"/>
      <c r="C128" s="74"/>
      <c r="D128" s="74"/>
      <c r="E128" s="74"/>
      <c r="F128" s="74"/>
      <c r="G128" s="77"/>
      <c r="H128" s="77"/>
      <c r="I128" s="77"/>
      <c r="J128" s="77"/>
      <c r="K128" s="77"/>
      <c r="L128" s="77"/>
      <c r="M128" s="77"/>
      <c r="N128" s="77"/>
      <c r="O128" s="77"/>
      <c r="P128" s="76"/>
      <c r="R128" s="27"/>
      <c r="S128" s="27"/>
      <c r="T128" s="27"/>
      <c r="U128" s="27"/>
      <c r="V128" s="27"/>
    </row>
    <row r="129" spans="1:22" s="28" customFormat="1">
      <c r="A129" s="74"/>
      <c r="B129" s="75"/>
      <c r="C129" s="74"/>
      <c r="D129" s="74"/>
      <c r="E129" s="74"/>
      <c r="F129" s="74"/>
      <c r="G129" s="77"/>
      <c r="H129" s="77"/>
      <c r="I129" s="77"/>
      <c r="J129" s="77"/>
      <c r="K129" s="77"/>
      <c r="L129" s="77"/>
      <c r="M129" s="77"/>
      <c r="N129" s="77"/>
      <c r="O129" s="77"/>
      <c r="P129" s="76"/>
      <c r="R129" s="27"/>
      <c r="S129" s="27"/>
      <c r="T129" s="27"/>
      <c r="U129" s="27"/>
      <c r="V129" s="27"/>
    </row>
    <row r="130" spans="1:22" s="28" customFormat="1">
      <c r="A130" s="74"/>
      <c r="B130" s="75"/>
      <c r="C130" s="74"/>
      <c r="D130" s="74"/>
      <c r="E130" s="74"/>
      <c r="F130" s="74"/>
      <c r="G130" s="77"/>
      <c r="H130" s="77"/>
      <c r="I130" s="77"/>
      <c r="J130" s="77"/>
      <c r="K130" s="77"/>
      <c r="L130" s="77"/>
      <c r="M130" s="77"/>
      <c r="N130" s="77"/>
      <c r="O130" s="77"/>
      <c r="P130" s="76"/>
      <c r="R130" s="27"/>
      <c r="S130" s="27"/>
      <c r="T130" s="27"/>
      <c r="U130" s="27"/>
      <c r="V130" s="27"/>
    </row>
    <row r="131" spans="1:22" s="28" customFormat="1">
      <c r="A131" s="74"/>
      <c r="B131" s="75"/>
      <c r="C131" s="74"/>
      <c r="D131" s="74"/>
      <c r="E131" s="74"/>
      <c r="F131" s="74"/>
      <c r="G131" s="77"/>
      <c r="H131" s="77"/>
      <c r="I131" s="77"/>
      <c r="J131" s="77"/>
      <c r="K131" s="77"/>
      <c r="L131" s="77"/>
      <c r="M131" s="77"/>
      <c r="N131" s="77"/>
      <c r="O131" s="77"/>
      <c r="P131" s="76"/>
      <c r="R131" s="27"/>
      <c r="S131" s="27"/>
      <c r="T131" s="27"/>
      <c r="U131" s="27"/>
      <c r="V131" s="27"/>
    </row>
    <row r="132" spans="1:22" s="28" customFormat="1">
      <c r="A132" s="74"/>
      <c r="B132" s="75"/>
      <c r="C132" s="74"/>
      <c r="D132" s="74"/>
      <c r="E132" s="74"/>
      <c r="F132" s="74"/>
      <c r="G132" s="77"/>
      <c r="H132" s="77"/>
      <c r="I132" s="77"/>
      <c r="J132" s="77"/>
      <c r="K132" s="77"/>
      <c r="L132" s="77"/>
      <c r="M132" s="77"/>
      <c r="N132" s="77"/>
      <c r="O132" s="77"/>
      <c r="P132" s="76"/>
      <c r="R132" s="27"/>
      <c r="S132" s="27"/>
      <c r="T132" s="27"/>
      <c r="U132" s="27"/>
      <c r="V132" s="27"/>
    </row>
    <row r="133" spans="1:22" s="28" customFormat="1">
      <c r="A133" s="74"/>
      <c r="B133" s="75"/>
      <c r="C133" s="74"/>
      <c r="D133" s="74"/>
      <c r="E133" s="74"/>
      <c r="F133" s="74"/>
      <c r="G133" s="77"/>
      <c r="H133" s="77"/>
      <c r="I133" s="77"/>
      <c r="J133" s="77"/>
      <c r="K133" s="77"/>
      <c r="L133" s="77"/>
      <c r="M133" s="77"/>
      <c r="N133" s="77"/>
      <c r="O133" s="77"/>
      <c r="P133" s="76"/>
      <c r="R133" s="27"/>
      <c r="S133" s="27"/>
      <c r="T133" s="27"/>
      <c r="U133" s="27"/>
      <c r="V133" s="27"/>
    </row>
    <row r="134" spans="1:22" s="28" customFormat="1">
      <c r="A134" s="74"/>
      <c r="B134" s="75"/>
      <c r="C134" s="74"/>
      <c r="D134" s="74"/>
      <c r="E134" s="74"/>
      <c r="F134" s="74"/>
      <c r="G134" s="77"/>
      <c r="H134" s="77"/>
      <c r="I134" s="77"/>
      <c r="J134" s="77"/>
      <c r="K134" s="77"/>
      <c r="L134" s="77"/>
      <c r="M134" s="77"/>
      <c r="N134" s="77"/>
      <c r="O134" s="77"/>
      <c r="P134" s="76"/>
      <c r="R134" s="27"/>
      <c r="S134" s="27"/>
      <c r="T134" s="27"/>
      <c r="U134" s="27"/>
      <c r="V134" s="27"/>
    </row>
    <row r="135" spans="1:22" s="28" customFormat="1">
      <c r="A135" s="74"/>
      <c r="B135" s="75"/>
      <c r="C135" s="74"/>
      <c r="D135" s="74"/>
      <c r="E135" s="74"/>
      <c r="F135" s="74"/>
      <c r="G135" s="77"/>
      <c r="H135" s="77"/>
      <c r="I135" s="77"/>
      <c r="J135" s="77"/>
      <c r="K135" s="77"/>
      <c r="L135" s="77"/>
      <c r="M135" s="77"/>
      <c r="N135" s="77"/>
      <c r="O135" s="77"/>
      <c r="P135" s="76"/>
      <c r="R135" s="27"/>
      <c r="S135" s="27"/>
      <c r="T135" s="27"/>
      <c r="U135" s="27"/>
      <c r="V135" s="27"/>
    </row>
    <row r="136" spans="1:22" s="28" customFormat="1">
      <c r="A136" s="74"/>
      <c r="B136" s="75"/>
      <c r="C136" s="74"/>
      <c r="D136" s="74"/>
      <c r="E136" s="74"/>
      <c r="F136" s="74"/>
      <c r="G136" s="77"/>
      <c r="H136" s="77"/>
      <c r="I136" s="77"/>
      <c r="J136" s="77"/>
      <c r="K136" s="77"/>
      <c r="L136" s="77"/>
      <c r="M136" s="77"/>
      <c r="N136" s="77"/>
      <c r="O136" s="77"/>
      <c r="P136" s="76"/>
      <c r="R136" s="27"/>
      <c r="S136" s="27"/>
      <c r="T136" s="27"/>
      <c r="U136" s="27"/>
      <c r="V136" s="27"/>
    </row>
    <row r="137" spans="1:22" s="28" customFormat="1">
      <c r="A137" s="74"/>
      <c r="B137" s="75"/>
      <c r="C137" s="74"/>
      <c r="D137" s="74"/>
      <c r="E137" s="74"/>
      <c r="F137" s="74"/>
      <c r="G137" s="77"/>
      <c r="H137" s="77"/>
      <c r="I137" s="77"/>
      <c r="J137" s="77"/>
      <c r="K137" s="77"/>
      <c r="L137" s="77"/>
      <c r="M137" s="77"/>
      <c r="N137" s="77"/>
      <c r="O137" s="77"/>
      <c r="P137" s="76"/>
      <c r="R137" s="27"/>
      <c r="S137" s="27"/>
      <c r="T137" s="27"/>
      <c r="U137" s="27"/>
      <c r="V137" s="27"/>
    </row>
    <row r="138" spans="1:22" s="28" customFormat="1">
      <c r="A138" s="74"/>
      <c r="B138" s="75"/>
      <c r="C138" s="74"/>
      <c r="D138" s="74"/>
      <c r="E138" s="74"/>
      <c r="F138" s="74"/>
      <c r="G138" s="77"/>
      <c r="H138" s="77"/>
      <c r="I138" s="77"/>
      <c r="J138" s="77"/>
      <c r="K138" s="77"/>
      <c r="L138" s="77"/>
      <c r="M138" s="77"/>
      <c r="N138" s="77"/>
      <c r="O138" s="77"/>
      <c r="P138" s="76"/>
      <c r="R138" s="27"/>
      <c r="S138" s="27"/>
      <c r="T138" s="27"/>
      <c r="U138" s="27"/>
      <c r="V138" s="27"/>
    </row>
    <row r="139" spans="1:22" s="28" customFormat="1">
      <c r="A139" s="74"/>
      <c r="B139" s="75"/>
      <c r="C139" s="74"/>
      <c r="D139" s="74"/>
      <c r="E139" s="74"/>
      <c r="F139" s="74"/>
      <c r="G139" s="77"/>
      <c r="H139" s="77"/>
      <c r="I139" s="77"/>
      <c r="J139" s="77"/>
      <c r="K139" s="77"/>
      <c r="L139" s="77"/>
      <c r="M139" s="77"/>
      <c r="N139" s="77"/>
      <c r="O139" s="77"/>
      <c r="P139" s="76"/>
      <c r="R139" s="27"/>
      <c r="S139" s="27"/>
      <c r="T139" s="27"/>
      <c r="U139" s="27"/>
      <c r="V139" s="27"/>
    </row>
    <row r="140" spans="1:22" s="28" customFormat="1">
      <c r="A140" s="74"/>
      <c r="B140" s="75"/>
      <c r="C140" s="74"/>
      <c r="D140" s="74"/>
      <c r="E140" s="74"/>
      <c r="F140" s="74"/>
      <c r="G140" s="77"/>
      <c r="H140" s="77"/>
      <c r="I140" s="77"/>
      <c r="J140" s="77"/>
      <c r="K140" s="77"/>
      <c r="L140" s="77"/>
      <c r="M140" s="77"/>
      <c r="N140" s="77"/>
      <c r="O140" s="77"/>
      <c r="P140" s="76"/>
      <c r="R140" s="27"/>
      <c r="S140" s="27"/>
      <c r="T140" s="27"/>
      <c r="U140" s="27"/>
      <c r="V140" s="27"/>
    </row>
    <row r="141" spans="1:22" s="28" customFormat="1">
      <c r="A141" s="74"/>
      <c r="B141" s="75"/>
      <c r="C141" s="74"/>
      <c r="D141" s="74"/>
      <c r="E141" s="74"/>
      <c r="F141" s="74"/>
      <c r="G141" s="77"/>
      <c r="H141" s="77"/>
      <c r="I141" s="77"/>
      <c r="J141" s="77"/>
      <c r="K141" s="77"/>
      <c r="L141" s="77"/>
      <c r="M141" s="77"/>
      <c r="N141" s="77"/>
      <c r="O141" s="77"/>
      <c r="P141" s="76"/>
      <c r="R141" s="27"/>
      <c r="S141" s="27"/>
      <c r="T141" s="27"/>
      <c r="U141" s="27"/>
      <c r="V141" s="27"/>
    </row>
    <row r="142" spans="1:22" s="28" customFormat="1">
      <c r="A142" s="74"/>
      <c r="B142" s="75"/>
      <c r="C142" s="74"/>
      <c r="D142" s="74"/>
      <c r="E142" s="74"/>
      <c r="F142" s="74"/>
      <c r="G142" s="77"/>
      <c r="H142" s="77"/>
      <c r="I142" s="77"/>
      <c r="J142" s="77"/>
      <c r="K142" s="77"/>
      <c r="L142" s="77"/>
      <c r="M142" s="77"/>
      <c r="N142" s="77"/>
      <c r="O142" s="77"/>
      <c r="P142" s="76"/>
      <c r="R142" s="27"/>
      <c r="S142" s="27"/>
      <c r="T142" s="27"/>
      <c r="U142" s="27"/>
      <c r="V142" s="27"/>
    </row>
    <row r="143" spans="1:22" s="28" customFormat="1">
      <c r="A143" s="74"/>
      <c r="B143" s="75"/>
      <c r="C143" s="74"/>
      <c r="D143" s="74"/>
      <c r="E143" s="74"/>
      <c r="F143" s="74"/>
      <c r="G143" s="77"/>
      <c r="H143" s="77"/>
      <c r="I143" s="77"/>
      <c r="J143" s="77"/>
      <c r="K143" s="77"/>
      <c r="L143" s="77"/>
      <c r="M143" s="77"/>
      <c r="N143" s="77"/>
      <c r="O143" s="77"/>
      <c r="P143" s="76"/>
      <c r="R143" s="27"/>
      <c r="S143" s="27"/>
      <c r="T143" s="27"/>
      <c r="U143" s="27"/>
      <c r="V143" s="27"/>
    </row>
    <row r="144" spans="1:22" s="28" customFormat="1">
      <c r="A144" s="74"/>
      <c r="B144" s="75"/>
      <c r="C144" s="74"/>
      <c r="D144" s="74"/>
      <c r="E144" s="74"/>
      <c r="F144" s="74"/>
      <c r="G144" s="77"/>
      <c r="H144" s="77"/>
      <c r="I144" s="77"/>
      <c r="J144" s="77"/>
      <c r="K144" s="77"/>
      <c r="L144" s="77"/>
      <c r="M144" s="77"/>
      <c r="N144" s="77"/>
      <c r="O144" s="77"/>
      <c r="P144" s="76"/>
      <c r="R144" s="27"/>
      <c r="S144" s="27"/>
      <c r="T144" s="27"/>
      <c r="U144" s="27"/>
      <c r="V144" s="27"/>
    </row>
    <row r="145" spans="1:22" s="28" customFormat="1">
      <c r="A145" s="74"/>
      <c r="B145" s="75"/>
      <c r="C145" s="74"/>
      <c r="D145" s="74"/>
      <c r="E145" s="74"/>
      <c r="F145" s="74"/>
      <c r="G145" s="77"/>
      <c r="H145" s="77"/>
      <c r="I145" s="77"/>
      <c r="J145" s="77"/>
      <c r="K145" s="77"/>
      <c r="L145" s="77"/>
      <c r="M145" s="77"/>
      <c r="N145" s="77"/>
      <c r="O145" s="77"/>
      <c r="P145" s="76"/>
      <c r="R145" s="27"/>
      <c r="S145" s="27"/>
      <c r="T145" s="27"/>
      <c r="U145" s="27"/>
      <c r="V145" s="27"/>
    </row>
    <row r="146" spans="1:22" s="28" customFormat="1">
      <c r="A146" s="74"/>
      <c r="B146" s="75"/>
      <c r="C146" s="74"/>
      <c r="D146" s="74"/>
      <c r="E146" s="74"/>
      <c r="F146" s="74"/>
      <c r="G146" s="77"/>
      <c r="H146" s="77"/>
      <c r="I146" s="77"/>
      <c r="J146" s="77"/>
      <c r="K146" s="77"/>
      <c r="L146" s="77"/>
      <c r="M146" s="77"/>
      <c r="N146" s="77"/>
      <c r="O146" s="77"/>
      <c r="P146" s="76"/>
      <c r="R146" s="27"/>
      <c r="S146" s="27"/>
      <c r="T146" s="27"/>
      <c r="U146" s="27"/>
      <c r="V146" s="27"/>
    </row>
    <row r="147" spans="1:22" s="28" customFormat="1">
      <c r="A147" s="74"/>
      <c r="B147" s="75"/>
      <c r="C147" s="74"/>
      <c r="D147" s="74"/>
      <c r="E147" s="74"/>
      <c r="F147" s="74"/>
      <c r="G147" s="77"/>
      <c r="H147" s="77"/>
      <c r="I147" s="77"/>
      <c r="J147" s="77"/>
      <c r="K147" s="77"/>
      <c r="L147" s="77"/>
      <c r="M147" s="77"/>
      <c r="N147" s="77"/>
      <c r="O147" s="77"/>
      <c r="P147" s="76"/>
      <c r="R147" s="27"/>
      <c r="S147" s="27"/>
      <c r="T147" s="27"/>
      <c r="U147" s="27"/>
      <c r="V147" s="27"/>
    </row>
    <row r="148" spans="1:22" s="28" customFormat="1">
      <c r="A148" s="74"/>
      <c r="B148" s="75"/>
      <c r="C148" s="74"/>
      <c r="D148" s="74"/>
      <c r="E148" s="74"/>
      <c r="F148" s="74"/>
      <c r="G148" s="77"/>
      <c r="H148" s="77"/>
      <c r="I148" s="77"/>
      <c r="J148" s="77"/>
      <c r="K148" s="77"/>
      <c r="L148" s="77"/>
      <c r="M148" s="77"/>
      <c r="N148" s="77"/>
      <c r="O148" s="77"/>
      <c r="P148" s="76"/>
      <c r="R148" s="27"/>
      <c r="S148" s="27"/>
      <c r="T148" s="27"/>
      <c r="U148" s="27"/>
      <c r="V148" s="27"/>
    </row>
    <row r="149" spans="1:22" s="28" customFormat="1">
      <c r="A149" s="74"/>
      <c r="B149" s="75"/>
      <c r="C149" s="74"/>
      <c r="D149" s="74"/>
      <c r="E149" s="74"/>
      <c r="F149" s="74"/>
      <c r="G149" s="77"/>
      <c r="H149" s="77"/>
      <c r="I149" s="77"/>
      <c r="J149" s="77"/>
      <c r="K149" s="77"/>
      <c r="L149" s="77"/>
      <c r="M149" s="77"/>
      <c r="N149" s="77"/>
      <c r="O149" s="77"/>
      <c r="P149" s="76"/>
      <c r="R149" s="27"/>
      <c r="S149" s="27"/>
      <c r="T149" s="27"/>
      <c r="U149" s="27"/>
      <c r="V149" s="27"/>
    </row>
    <row r="150" spans="1:22" s="28" customFormat="1">
      <c r="A150" s="74"/>
      <c r="B150" s="75"/>
      <c r="C150" s="74"/>
      <c r="D150" s="74"/>
      <c r="E150" s="74"/>
      <c r="F150" s="74"/>
      <c r="G150" s="77"/>
      <c r="H150" s="77"/>
      <c r="I150" s="77"/>
      <c r="J150" s="77"/>
      <c r="K150" s="77"/>
      <c r="L150" s="77"/>
      <c r="M150" s="77"/>
      <c r="N150" s="77"/>
      <c r="O150" s="77"/>
      <c r="P150" s="76"/>
      <c r="R150" s="27"/>
      <c r="S150" s="27"/>
      <c r="T150" s="27"/>
      <c r="U150" s="27"/>
      <c r="V150" s="27"/>
    </row>
    <row r="151" spans="1:22" s="28" customFormat="1">
      <c r="A151" s="74"/>
      <c r="B151" s="75"/>
      <c r="C151" s="74"/>
      <c r="D151" s="74"/>
      <c r="E151" s="74"/>
      <c r="F151" s="74"/>
      <c r="G151" s="77"/>
      <c r="H151" s="77"/>
      <c r="I151" s="77"/>
      <c r="J151" s="77"/>
      <c r="K151" s="77"/>
      <c r="L151" s="77"/>
      <c r="M151" s="77"/>
      <c r="N151" s="77"/>
      <c r="O151" s="77"/>
      <c r="P151" s="76"/>
      <c r="R151" s="27"/>
      <c r="S151" s="27"/>
      <c r="T151" s="27"/>
      <c r="U151" s="27"/>
      <c r="V151" s="27"/>
    </row>
    <row r="152" spans="1:22" s="28" customFormat="1">
      <c r="A152" s="74"/>
      <c r="B152" s="75"/>
      <c r="C152" s="74"/>
      <c r="D152" s="74"/>
      <c r="E152" s="74"/>
      <c r="F152" s="74"/>
      <c r="G152" s="77"/>
      <c r="H152" s="77"/>
      <c r="I152" s="77"/>
      <c r="J152" s="77"/>
      <c r="K152" s="77"/>
      <c r="L152" s="77"/>
      <c r="M152" s="77"/>
      <c r="N152" s="77"/>
      <c r="O152" s="77"/>
      <c r="P152" s="76"/>
      <c r="R152" s="27"/>
      <c r="S152" s="27"/>
      <c r="T152" s="27"/>
      <c r="U152" s="27"/>
      <c r="V152" s="27"/>
    </row>
  </sheetData>
  <autoFilter ref="A7:AA115"/>
  <mergeCells count="26">
    <mergeCell ref="R3:R6"/>
    <mergeCell ref="S3:S6"/>
    <mergeCell ref="E5:E6"/>
    <mergeCell ref="F5:F6"/>
    <mergeCell ref="G5:G6"/>
    <mergeCell ref="H5:H6"/>
    <mergeCell ref="G3:H4"/>
    <mergeCell ref="I3:J4"/>
    <mergeCell ref="L5:L6"/>
    <mergeCell ref="P3:P6"/>
    <mergeCell ref="O5:O6"/>
    <mergeCell ref="I5:I6"/>
    <mergeCell ref="J5:J6"/>
    <mergeCell ref="K5:K6"/>
    <mergeCell ref="K4:L4"/>
    <mergeCell ref="A1:P1"/>
    <mergeCell ref="A2:P2"/>
    <mergeCell ref="A3:A6"/>
    <mergeCell ref="B3:B6"/>
    <mergeCell ref="C3:C6"/>
    <mergeCell ref="K3:O3"/>
    <mergeCell ref="M5:M6"/>
    <mergeCell ref="M4:O4"/>
    <mergeCell ref="N5:N6"/>
    <mergeCell ref="D3:D6"/>
    <mergeCell ref="E3:F4"/>
  </mergeCells>
  <phoneticPr fontId="55" type="noConversion"/>
  <printOptions horizontalCentered="1"/>
  <pageMargins left="0.39" right="0.3" top="0.54" bottom="0.41" header="0.5" footer="0.24"/>
  <pageSetup paperSize="9" scale="90" orientation="landscape" verticalDpi="200" r:id="rId1"/>
  <headerFooter alignWithMargins="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F4" sqref="F4:G4"/>
    </sheetView>
  </sheetViews>
  <sheetFormatPr defaultRowHeight="15.6"/>
  <cols>
    <col min="1" max="1" width="5.3984375" customWidth="1"/>
    <col min="2" max="2" width="25" customWidth="1"/>
    <col min="3" max="4" width="9.59765625" customWidth="1"/>
    <col min="5" max="5" width="12.5" customWidth="1"/>
    <col min="6" max="6" width="8.8984375" customWidth="1"/>
    <col min="7" max="7" width="12.3984375" customWidth="1"/>
  </cols>
  <sheetData>
    <row r="1" spans="1:8" ht="16.8">
      <c r="A1" s="241" t="s">
        <v>171</v>
      </c>
      <c r="B1" s="241"/>
      <c r="C1" s="241"/>
      <c r="D1" s="241"/>
      <c r="E1" s="241"/>
      <c r="F1" s="241"/>
      <c r="G1" s="241"/>
      <c r="H1" s="122"/>
    </row>
    <row r="2" spans="1:8">
      <c r="A2" s="248" t="s">
        <v>188</v>
      </c>
      <c r="B2" s="248"/>
      <c r="C2" s="248"/>
      <c r="D2" s="248"/>
      <c r="E2" s="248"/>
      <c r="F2" s="248"/>
      <c r="G2" s="248"/>
      <c r="H2" s="122"/>
    </row>
    <row r="3" spans="1:8" ht="16.8">
      <c r="A3" s="151"/>
      <c r="B3" s="151"/>
      <c r="C3" s="151"/>
      <c r="D3" s="151"/>
      <c r="E3" s="151"/>
      <c r="F3" s="151"/>
      <c r="G3" s="151"/>
      <c r="H3" s="122"/>
    </row>
    <row r="4" spans="1:8">
      <c r="A4" s="112"/>
      <c r="B4" s="113"/>
      <c r="C4" s="113"/>
      <c r="D4" s="113"/>
      <c r="E4" s="113"/>
      <c r="F4" s="247" t="s">
        <v>167</v>
      </c>
      <c r="G4" s="247"/>
      <c r="H4" s="122"/>
    </row>
    <row r="5" spans="1:8" ht="28.5" customHeight="1">
      <c r="A5" s="245" t="s">
        <v>168</v>
      </c>
      <c r="B5" s="242" t="s">
        <v>172</v>
      </c>
      <c r="C5" s="244" t="s">
        <v>174</v>
      </c>
      <c r="D5" s="244"/>
      <c r="E5" s="244"/>
      <c r="F5" s="242" t="s">
        <v>175</v>
      </c>
      <c r="G5" s="242" t="s">
        <v>22</v>
      </c>
      <c r="H5" s="122"/>
    </row>
    <row r="6" spans="1:8" ht="27.6">
      <c r="A6" s="246"/>
      <c r="B6" s="243"/>
      <c r="C6" s="115" t="s">
        <v>165</v>
      </c>
      <c r="D6" s="115" t="s">
        <v>176</v>
      </c>
      <c r="E6" s="115" t="s">
        <v>177</v>
      </c>
      <c r="F6" s="243"/>
      <c r="G6" s="243"/>
      <c r="H6" s="122"/>
    </row>
    <row r="7" spans="1:8" s="118" customFormat="1">
      <c r="A7" s="116" t="s">
        <v>169</v>
      </c>
      <c r="B7" s="117">
        <v>2</v>
      </c>
      <c r="C7" s="117">
        <v>3</v>
      </c>
      <c r="D7" s="117"/>
      <c r="E7" s="117"/>
      <c r="F7" s="117"/>
      <c r="G7" s="117">
        <v>6</v>
      </c>
      <c r="H7" s="123"/>
    </row>
    <row r="8" spans="1:8" ht="21" customHeight="1">
      <c r="A8" s="134"/>
      <c r="B8" s="135" t="s">
        <v>23</v>
      </c>
      <c r="C8" s="136">
        <f>+C9+C16+C18+C20+C22+C24+C26</f>
        <v>555.43399999999997</v>
      </c>
      <c r="D8" s="136">
        <f t="shared" ref="D8:F8" si="0">+D9+D16+D18+D20+D22+D24+D26</f>
        <v>1927.1280000000002</v>
      </c>
      <c r="E8" s="136"/>
      <c r="F8" s="136">
        <f t="shared" si="0"/>
        <v>12.526</v>
      </c>
      <c r="G8" s="135"/>
      <c r="H8" s="166"/>
    </row>
    <row r="9" spans="1:8" ht="21" customHeight="1">
      <c r="A9" s="137">
        <v>1</v>
      </c>
      <c r="B9" s="138" t="s">
        <v>173</v>
      </c>
      <c r="C9" s="139">
        <f>+SUM(C10:C15)</f>
        <v>555.43399999999997</v>
      </c>
      <c r="D9" s="139">
        <f>+SUM(D10:D15)</f>
        <v>1927.1280000000002</v>
      </c>
      <c r="E9" s="139"/>
      <c r="F9" s="139">
        <f t="shared" ref="F9" si="1">+SUM(F10:F15)</f>
        <v>12.526</v>
      </c>
      <c r="G9" s="140"/>
      <c r="H9" s="122"/>
    </row>
    <row r="10" spans="1:8" ht="37.5" customHeight="1">
      <c r="A10" s="129" t="s">
        <v>170</v>
      </c>
      <c r="B10" s="130" t="s">
        <v>182</v>
      </c>
      <c r="C10" s="131">
        <v>337.40899999999999</v>
      </c>
      <c r="D10" s="131"/>
      <c r="E10" s="132"/>
      <c r="F10" s="132"/>
      <c r="G10" s="133"/>
      <c r="H10" s="122"/>
    </row>
    <row r="11" spans="1:8" ht="37.5" customHeight="1">
      <c r="A11" s="124" t="s">
        <v>170</v>
      </c>
      <c r="B11" s="127" t="s">
        <v>184</v>
      </c>
      <c r="C11" s="128">
        <v>16.355</v>
      </c>
      <c r="D11" s="128"/>
      <c r="E11" s="125"/>
      <c r="F11" s="125"/>
      <c r="G11" s="126"/>
      <c r="H11" s="122"/>
    </row>
    <row r="12" spans="1:8" ht="37.5" customHeight="1">
      <c r="A12" s="124" t="s">
        <v>170</v>
      </c>
      <c r="B12" s="127" t="s">
        <v>183</v>
      </c>
      <c r="C12" s="125"/>
      <c r="D12" s="128">
        <v>510.31299999999999</v>
      </c>
      <c r="E12" s="125"/>
      <c r="F12" s="125"/>
      <c r="G12" s="126"/>
      <c r="H12" s="122"/>
    </row>
    <row r="13" spans="1:8" ht="37.5" customHeight="1">
      <c r="A13" s="124" t="s">
        <v>170</v>
      </c>
      <c r="B13" s="127" t="s">
        <v>185</v>
      </c>
      <c r="C13" s="125"/>
      <c r="D13" s="128">
        <v>18.587</v>
      </c>
      <c r="E13" s="125"/>
      <c r="F13" s="125"/>
      <c r="G13" s="126"/>
      <c r="H13" s="122"/>
    </row>
    <row r="14" spans="1:8" ht="37.5" customHeight="1">
      <c r="A14" s="124" t="s">
        <v>170</v>
      </c>
      <c r="B14" s="127" t="s">
        <v>187</v>
      </c>
      <c r="C14" s="125"/>
      <c r="D14" s="128">
        <v>5.25</v>
      </c>
      <c r="E14" s="125"/>
      <c r="F14" s="125"/>
      <c r="G14" s="126"/>
      <c r="H14" s="122"/>
    </row>
    <row r="15" spans="1:8" ht="37.5" customHeight="1">
      <c r="A15" s="141" t="s">
        <v>170</v>
      </c>
      <c r="B15" s="142" t="s">
        <v>186</v>
      </c>
      <c r="C15" s="143">
        <v>201.67</v>
      </c>
      <c r="D15" s="143">
        <v>1392.9780000000001</v>
      </c>
      <c r="E15" s="143"/>
      <c r="F15" s="143">
        <v>12.526</v>
      </c>
      <c r="G15" s="144"/>
      <c r="H15" s="122"/>
    </row>
    <row r="16" spans="1:8" ht="21.6" customHeight="1">
      <c r="A16" s="137">
        <v>2</v>
      </c>
      <c r="B16" s="138" t="s">
        <v>178</v>
      </c>
      <c r="C16" s="145"/>
      <c r="D16" s="145"/>
      <c r="E16" s="145"/>
      <c r="F16" s="145"/>
      <c r="G16" s="140"/>
      <c r="H16" s="122"/>
    </row>
    <row r="17" spans="1:8" ht="21.6" customHeight="1">
      <c r="A17" s="137"/>
      <c r="B17" s="138"/>
      <c r="C17" s="145"/>
      <c r="D17" s="145"/>
      <c r="E17" s="145"/>
      <c r="F17" s="145"/>
      <c r="G17" s="140"/>
      <c r="H17" s="122"/>
    </row>
    <row r="18" spans="1:8" ht="21.6" customHeight="1">
      <c r="A18" s="137">
        <v>3</v>
      </c>
      <c r="B18" s="138" t="s">
        <v>157</v>
      </c>
      <c r="C18" s="145"/>
      <c r="D18" s="145"/>
      <c r="E18" s="145"/>
      <c r="F18" s="145"/>
      <c r="G18" s="140"/>
      <c r="H18" s="122"/>
    </row>
    <row r="19" spans="1:8" ht="21.6" customHeight="1">
      <c r="A19" s="137"/>
      <c r="B19" s="138"/>
      <c r="C19" s="145"/>
      <c r="D19" s="145"/>
      <c r="E19" s="145"/>
      <c r="F19" s="145"/>
      <c r="G19" s="140"/>
      <c r="H19" s="122"/>
    </row>
    <row r="20" spans="1:8" ht="21.6" customHeight="1">
      <c r="A20" s="137">
        <v>4</v>
      </c>
      <c r="B20" s="138" t="s">
        <v>158</v>
      </c>
      <c r="C20" s="145"/>
      <c r="D20" s="145"/>
      <c r="E20" s="145"/>
      <c r="F20" s="145"/>
      <c r="G20" s="140"/>
      <c r="H20" s="122"/>
    </row>
    <row r="21" spans="1:8" ht="21.6" customHeight="1">
      <c r="A21" s="137"/>
      <c r="B21" s="138"/>
      <c r="C21" s="145"/>
      <c r="D21" s="145"/>
      <c r="E21" s="145"/>
      <c r="F21" s="145"/>
      <c r="G21" s="140"/>
      <c r="H21" s="122"/>
    </row>
    <row r="22" spans="1:8" ht="21.6" customHeight="1">
      <c r="A22" s="137">
        <v>5</v>
      </c>
      <c r="B22" s="138" t="s">
        <v>159</v>
      </c>
      <c r="C22" s="145"/>
      <c r="D22" s="145"/>
      <c r="E22" s="145"/>
      <c r="F22" s="145"/>
      <c r="G22" s="140"/>
      <c r="H22" s="122"/>
    </row>
    <row r="23" spans="1:8" ht="21.6" customHeight="1">
      <c r="A23" s="137"/>
      <c r="B23" s="138"/>
      <c r="C23" s="145"/>
      <c r="D23" s="145"/>
      <c r="E23" s="145"/>
      <c r="F23" s="145"/>
      <c r="G23" s="140"/>
      <c r="H23" s="122"/>
    </row>
    <row r="24" spans="1:8" ht="21.6" customHeight="1">
      <c r="A24" s="137">
        <v>6</v>
      </c>
      <c r="B24" s="138" t="s">
        <v>151</v>
      </c>
      <c r="C24" s="145"/>
      <c r="D24" s="145"/>
      <c r="E24" s="145"/>
      <c r="F24" s="145"/>
      <c r="G24" s="140"/>
      <c r="H24" s="122"/>
    </row>
    <row r="25" spans="1:8" ht="21" customHeight="1">
      <c r="A25" s="137"/>
      <c r="B25" s="146"/>
      <c r="C25" s="147"/>
      <c r="D25" s="147"/>
      <c r="E25" s="147"/>
      <c r="F25" s="147"/>
      <c r="G25" s="148"/>
      <c r="H25" s="122"/>
    </row>
    <row r="26" spans="1:8" ht="21.6" customHeight="1">
      <c r="A26" s="114" t="s">
        <v>180</v>
      </c>
      <c r="B26" s="149" t="s">
        <v>179</v>
      </c>
      <c r="C26" s="147"/>
      <c r="D26" s="147"/>
      <c r="E26" s="147"/>
      <c r="F26" s="147"/>
      <c r="G26" s="148"/>
      <c r="H26" s="122"/>
    </row>
    <row r="27" spans="1:8" ht="21.6" customHeight="1">
      <c r="A27" s="137"/>
      <c r="B27" s="150"/>
      <c r="C27" s="145"/>
      <c r="D27" s="145"/>
      <c r="E27" s="145"/>
      <c r="F27" s="145"/>
      <c r="G27" s="140"/>
      <c r="H27" s="122"/>
    </row>
    <row r="28" spans="1:8">
      <c r="A28" s="122"/>
      <c r="B28" s="122"/>
      <c r="C28" s="122"/>
      <c r="D28" s="122"/>
      <c r="E28" s="122"/>
      <c r="F28" s="122"/>
      <c r="G28" s="122"/>
      <c r="H28" s="122"/>
    </row>
    <row r="29" spans="1:8">
      <c r="A29" s="122"/>
      <c r="B29" s="122"/>
      <c r="C29" s="122"/>
      <c r="D29" s="122"/>
      <c r="E29" s="122"/>
      <c r="F29" s="122"/>
      <c r="G29" s="122"/>
      <c r="H29" s="122"/>
    </row>
  </sheetData>
  <mergeCells count="8">
    <mergeCell ref="A1:G1"/>
    <mergeCell ref="F5:F6"/>
    <mergeCell ref="G5:G6"/>
    <mergeCell ref="C5:E5"/>
    <mergeCell ref="B5:B6"/>
    <mergeCell ref="A5:A6"/>
    <mergeCell ref="F4:G4"/>
    <mergeCell ref="A2:G2"/>
  </mergeCells>
  <pageMargins left="0.7" right="0.55000000000000004"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Y40"/>
  <sheetViews>
    <sheetView showZeros="0" tabSelected="1" zoomScale="85" zoomScaleNormal="85" workbookViewId="0">
      <selection sqref="A1:O1"/>
    </sheetView>
  </sheetViews>
  <sheetFormatPr defaultRowHeight="15.6"/>
  <cols>
    <col min="1" max="1" width="4.8984375" style="110" customWidth="1"/>
    <col min="2" max="2" width="25.8984375" style="107" customWidth="1"/>
    <col min="3" max="3" width="11.3984375" style="107" hidden="1" customWidth="1"/>
    <col min="4" max="4" width="17" style="107" customWidth="1"/>
    <col min="5" max="5" width="12.69921875" style="107" hidden="1" customWidth="1"/>
    <col min="6" max="6" width="12.09765625" style="103" customWidth="1"/>
    <col min="7" max="7" width="10.8984375" style="103" customWidth="1"/>
    <col min="8" max="8" width="11.796875" style="174" customWidth="1"/>
    <col min="9" max="10" width="12.19921875" style="174" customWidth="1"/>
    <col min="11" max="11" width="10.69921875" style="174" customWidth="1"/>
    <col min="12" max="12" width="12.5" style="174" customWidth="1"/>
    <col min="13" max="13" width="9.59765625" style="108" customWidth="1"/>
    <col min="14" max="14" width="11.3984375" style="108" customWidth="1"/>
    <col min="15" max="15" width="21.3984375" style="103" customWidth="1"/>
    <col min="16" max="16384" width="8.796875" style="104"/>
  </cols>
  <sheetData>
    <row r="1" spans="1:15" ht="31.2" customHeight="1">
      <c r="A1" s="263" t="s">
        <v>274</v>
      </c>
      <c r="B1" s="263"/>
      <c r="C1" s="263"/>
      <c r="D1" s="263"/>
      <c r="E1" s="263"/>
      <c r="F1" s="263"/>
      <c r="G1" s="263"/>
      <c r="H1" s="263"/>
      <c r="I1" s="263"/>
      <c r="J1" s="263"/>
      <c r="K1" s="263"/>
      <c r="L1" s="263"/>
      <c r="M1" s="263"/>
      <c r="N1" s="263"/>
      <c r="O1" s="263"/>
    </row>
    <row r="2" spans="1:15" ht="10.8" customHeight="1">
      <c r="A2" s="249"/>
      <c r="B2" s="249"/>
      <c r="C2" s="249"/>
      <c r="D2" s="249"/>
      <c r="E2" s="249"/>
      <c r="F2" s="249"/>
      <c r="G2" s="249"/>
      <c r="H2" s="249"/>
      <c r="I2" s="249"/>
      <c r="J2" s="249"/>
      <c r="K2" s="249"/>
      <c r="L2" s="249"/>
      <c r="M2" s="249"/>
      <c r="N2" s="249"/>
      <c r="O2" s="249"/>
    </row>
    <row r="3" spans="1:15" ht="23.4" customHeight="1">
      <c r="A3" s="109"/>
      <c r="B3" s="109"/>
      <c r="C3" s="109"/>
      <c r="D3" s="109"/>
      <c r="E3" s="109"/>
      <c r="F3" s="109"/>
      <c r="G3" s="109"/>
      <c r="H3" s="167"/>
      <c r="I3" s="167"/>
      <c r="J3" s="167"/>
      <c r="K3" s="167"/>
      <c r="L3" s="167"/>
      <c r="M3" s="109"/>
      <c r="N3" s="250" t="s">
        <v>246</v>
      </c>
      <c r="O3" s="250"/>
    </row>
    <row r="4" spans="1:15" ht="29.4" customHeight="1">
      <c r="A4" s="254" t="s">
        <v>1</v>
      </c>
      <c r="B4" s="259" t="s">
        <v>21</v>
      </c>
      <c r="C4" s="259" t="s">
        <v>152</v>
      </c>
      <c r="D4" s="259" t="s">
        <v>181</v>
      </c>
      <c r="E4" s="259" t="s">
        <v>153</v>
      </c>
      <c r="F4" s="259" t="s">
        <v>154</v>
      </c>
      <c r="G4" s="259" t="s">
        <v>149</v>
      </c>
      <c r="H4" s="257" t="s">
        <v>116</v>
      </c>
      <c r="I4" s="257"/>
      <c r="J4" s="257"/>
      <c r="K4" s="257"/>
      <c r="L4" s="251" t="s">
        <v>155</v>
      </c>
      <c r="M4" s="262" t="s">
        <v>160</v>
      </c>
      <c r="N4" s="262"/>
      <c r="O4" s="262" t="s">
        <v>22</v>
      </c>
    </row>
    <row r="5" spans="1:15" ht="31.2" customHeight="1">
      <c r="A5" s="255"/>
      <c r="B5" s="260"/>
      <c r="C5" s="261"/>
      <c r="D5" s="260"/>
      <c r="E5" s="261"/>
      <c r="F5" s="260"/>
      <c r="G5" s="260"/>
      <c r="H5" s="257" t="s">
        <v>23</v>
      </c>
      <c r="I5" s="258" t="s">
        <v>163</v>
      </c>
      <c r="J5" s="258"/>
      <c r="K5" s="258" t="s">
        <v>164</v>
      </c>
      <c r="L5" s="252"/>
      <c r="M5" s="262" t="s">
        <v>161</v>
      </c>
      <c r="N5" s="262" t="s">
        <v>162</v>
      </c>
      <c r="O5" s="262"/>
    </row>
    <row r="6" spans="1:15" ht="24" customHeight="1">
      <c r="A6" s="256"/>
      <c r="B6" s="261"/>
      <c r="C6" s="111"/>
      <c r="D6" s="261"/>
      <c r="E6" s="111"/>
      <c r="F6" s="261"/>
      <c r="G6" s="261"/>
      <c r="H6" s="257"/>
      <c r="I6" s="168" t="s">
        <v>165</v>
      </c>
      <c r="J6" s="168" t="s">
        <v>166</v>
      </c>
      <c r="K6" s="258"/>
      <c r="L6" s="253"/>
      <c r="M6" s="262"/>
      <c r="N6" s="262"/>
      <c r="O6" s="262"/>
    </row>
    <row r="7" spans="1:15" s="105" customFormat="1" ht="33" customHeight="1">
      <c r="A7" s="189"/>
      <c r="B7" s="186" t="s">
        <v>24</v>
      </c>
      <c r="C7" s="186"/>
      <c r="D7" s="186"/>
      <c r="E7" s="186"/>
      <c r="F7" s="186"/>
      <c r="G7" s="186"/>
      <c r="H7" s="190"/>
      <c r="I7" s="190"/>
      <c r="J7" s="190"/>
      <c r="K7" s="190"/>
      <c r="L7" s="190"/>
      <c r="M7" s="190"/>
      <c r="N7" s="190"/>
      <c r="O7" s="186"/>
    </row>
    <row r="8" spans="1:15" s="105" customFormat="1" ht="28.8" customHeight="1">
      <c r="A8" s="152" t="s">
        <v>25</v>
      </c>
      <c r="B8" s="153" t="s">
        <v>150</v>
      </c>
      <c r="C8" s="153"/>
      <c r="D8" s="153"/>
      <c r="E8" s="153"/>
      <c r="F8" s="154"/>
      <c r="G8" s="154"/>
      <c r="H8" s="169"/>
      <c r="I8" s="169"/>
      <c r="J8" s="169"/>
      <c r="K8" s="169"/>
      <c r="L8" s="169">
        <f>SUM(L9:L27)</f>
        <v>13487512.633999998</v>
      </c>
      <c r="M8" s="169">
        <f>SUM(M9:M27)</f>
        <v>1607173.3659999999</v>
      </c>
      <c r="N8" s="169">
        <f>SUM(N9:N27)</f>
        <v>719729.56599999999</v>
      </c>
      <c r="O8" s="154"/>
    </row>
    <row r="9" spans="1:15" s="105" customFormat="1" ht="88.2" customHeight="1">
      <c r="A9" s="191" t="s">
        <v>169</v>
      </c>
      <c r="B9" s="192" t="s">
        <v>190</v>
      </c>
      <c r="C9" s="193"/>
      <c r="D9" s="194" t="s">
        <v>229</v>
      </c>
      <c r="E9" s="193"/>
      <c r="F9" s="188" t="s">
        <v>211</v>
      </c>
      <c r="G9" s="188" t="s">
        <v>230</v>
      </c>
      <c r="H9" s="195">
        <v>1479704</v>
      </c>
      <c r="I9" s="195">
        <f>+H9-J9</f>
        <v>1300000</v>
      </c>
      <c r="J9" s="195">
        <v>179704</v>
      </c>
      <c r="K9" s="195"/>
      <c r="L9" s="195">
        <f>1460930-M9</f>
        <v>1388111</v>
      </c>
      <c r="M9" s="196">
        <v>72819</v>
      </c>
      <c r="N9" s="197">
        <v>72094</v>
      </c>
      <c r="O9" s="187" t="s">
        <v>189</v>
      </c>
    </row>
    <row r="10" spans="1:15" s="105" customFormat="1" ht="36" customHeight="1">
      <c r="A10" s="191" t="s">
        <v>195</v>
      </c>
      <c r="B10" s="192" t="s">
        <v>199</v>
      </c>
      <c r="C10" s="193"/>
      <c r="D10" s="187" t="s">
        <v>231</v>
      </c>
      <c r="E10" s="193"/>
      <c r="F10" s="188" t="s">
        <v>211</v>
      </c>
      <c r="G10" s="188" t="s">
        <v>232</v>
      </c>
      <c r="H10" s="195">
        <v>3780015</v>
      </c>
      <c r="I10" s="195">
        <f>+H10-J10</f>
        <v>3630434</v>
      </c>
      <c r="J10" s="195">
        <v>149581</v>
      </c>
      <c r="K10" s="195"/>
      <c r="L10" s="195">
        <f>3780015-M10</f>
        <v>3734012</v>
      </c>
      <c r="M10" s="197">
        <v>46003</v>
      </c>
      <c r="N10" s="197">
        <v>46003</v>
      </c>
      <c r="O10" s="187" t="s">
        <v>189</v>
      </c>
    </row>
    <row r="11" spans="1:15" s="105" customFormat="1" ht="37.799999999999997" customHeight="1">
      <c r="A11" s="191" t="s">
        <v>275</v>
      </c>
      <c r="B11" s="192" t="s">
        <v>197</v>
      </c>
      <c r="C11" s="193"/>
      <c r="D11" s="198" t="s">
        <v>233</v>
      </c>
      <c r="E11" s="193"/>
      <c r="F11" s="188" t="s">
        <v>211</v>
      </c>
      <c r="G11" s="199" t="s">
        <v>234</v>
      </c>
      <c r="H11" s="195">
        <v>74493.195000000007</v>
      </c>
      <c r="I11" s="195">
        <f>+H11-J11</f>
        <v>0.19500000000698492</v>
      </c>
      <c r="J11" s="195">
        <v>74493</v>
      </c>
      <c r="K11" s="195"/>
      <c r="L11" s="195">
        <f>74493-M11</f>
        <v>67987</v>
      </c>
      <c r="M11" s="197">
        <v>6506</v>
      </c>
      <c r="N11" s="197">
        <v>6506</v>
      </c>
      <c r="O11" s="187" t="s">
        <v>196</v>
      </c>
    </row>
    <row r="12" spans="1:15" s="105" customFormat="1" ht="63" customHeight="1">
      <c r="A12" s="191" t="s">
        <v>276</v>
      </c>
      <c r="B12" s="192" t="s">
        <v>239</v>
      </c>
      <c r="C12" s="193"/>
      <c r="D12" s="198" t="s">
        <v>235</v>
      </c>
      <c r="E12" s="193"/>
      <c r="F12" s="188" t="s">
        <v>211</v>
      </c>
      <c r="G12" s="194" t="s">
        <v>236</v>
      </c>
      <c r="H12" s="195">
        <v>37997.212</v>
      </c>
      <c r="I12" s="200"/>
      <c r="J12" s="195">
        <v>37997.212</v>
      </c>
      <c r="K12" s="195"/>
      <c r="L12" s="195">
        <f>35900-M12</f>
        <v>29803</v>
      </c>
      <c r="M12" s="197">
        <f>4000+2097</f>
        <v>6097</v>
      </c>
      <c r="N12" s="197">
        <f>4000+2097</f>
        <v>6097</v>
      </c>
      <c r="O12" s="187" t="s">
        <v>245</v>
      </c>
    </row>
    <row r="13" spans="1:15" s="105" customFormat="1" ht="61.8" customHeight="1">
      <c r="A13" s="191" t="s">
        <v>277</v>
      </c>
      <c r="B13" s="201" t="s">
        <v>198</v>
      </c>
      <c r="C13" s="193"/>
      <c r="D13" s="198" t="s">
        <v>242</v>
      </c>
      <c r="E13" s="193"/>
      <c r="F13" s="188" t="s">
        <v>211</v>
      </c>
      <c r="G13" s="188"/>
      <c r="H13" s="195">
        <v>4656</v>
      </c>
      <c r="I13" s="195"/>
      <c r="J13" s="195"/>
      <c r="K13" s="195"/>
      <c r="L13" s="195">
        <v>4620</v>
      </c>
      <c r="M13" s="197">
        <v>36</v>
      </c>
      <c r="N13" s="197">
        <v>36</v>
      </c>
      <c r="O13" s="187" t="s">
        <v>196</v>
      </c>
    </row>
    <row r="14" spans="1:15" s="105" customFormat="1" ht="89.4" customHeight="1">
      <c r="A14" s="191" t="s">
        <v>278</v>
      </c>
      <c r="B14" s="192" t="s">
        <v>208</v>
      </c>
      <c r="C14" s="193"/>
      <c r="D14" s="202" t="s">
        <v>216</v>
      </c>
      <c r="E14" s="193"/>
      <c r="F14" s="188" t="s">
        <v>211</v>
      </c>
      <c r="G14" s="188" t="s">
        <v>217</v>
      </c>
      <c r="H14" s="203">
        <f>+I14+J14+K14</f>
        <v>243000</v>
      </c>
      <c r="I14" s="195">
        <v>45000</v>
      </c>
      <c r="J14" s="195">
        <v>18000</v>
      </c>
      <c r="K14" s="203">
        <v>180000</v>
      </c>
      <c r="L14" s="195">
        <f>235295-M14</f>
        <v>222769</v>
      </c>
      <c r="M14" s="197">
        <v>12526</v>
      </c>
      <c r="N14" s="197">
        <v>9013</v>
      </c>
      <c r="O14" s="187" t="s">
        <v>189</v>
      </c>
    </row>
    <row r="15" spans="1:15" s="105" customFormat="1" ht="91.2" customHeight="1">
      <c r="A15" s="191" t="s">
        <v>180</v>
      </c>
      <c r="B15" s="192" t="s">
        <v>191</v>
      </c>
      <c r="C15" s="193"/>
      <c r="D15" s="187" t="s">
        <v>218</v>
      </c>
      <c r="E15" s="193"/>
      <c r="F15" s="188" t="s">
        <v>211</v>
      </c>
      <c r="G15" s="204" t="s">
        <v>219</v>
      </c>
      <c r="H15" s="205">
        <v>1484970</v>
      </c>
      <c r="I15" s="206"/>
      <c r="J15" s="206">
        <v>1484970</v>
      </c>
      <c r="K15" s="195"/>
      <c r="L15" s="195">
        <f>1241894-M15</f>
        <v>1118433.2</v>
      </c>
      <c r="M15" s="196">
        <v>123460.8</v>
      </c>
      <c r="N15" s="197">
        <v>39342</v>
      </c>
      <c r="O15" s="188"/>
    </row>
    <row r="16" spans="1:15" s="105" customFormat="1" ht="73.2" customHeight="1">
      <c r="A16" s="191" t="s">
        <v>279</v>
      </c>
      <c r="B16" s="192" t="s">
        <v>192</v>
      </c>
      <c r="C16" s="193"/>
      <c r="D16" s="187" t="s">
        <v>220</v>
      </c>
      <c r="E16" s="193"/>
      <c r="F16" s="188" t="s">
        <v>211</v>
      </c>
      <c r="G16" s="204" t="s">
        <v>221</v>
      </c>
      <c r="H16" s="195">
        <v>1360273</v>
      </c>
      <c r="I16" s="195"/>
      <c r="J16" s="195">
        <v>1360273</v>
      </c>
      <c r="K16" s="195"/>
      <c r="L16" s="195">
        <f>1413931-M16</f>
        <v>1288983</v>
      </c>
      <c r="M16" s="197">
        <f>24948+100000</f>
        <v>124948</v>
      </c>
      <c r="N16" s="197">
        <v>5958</v>
      </c>
      <c r="O16" s="188"/>
    </row>
    <row r="17" spans="1:15" s="105" customFormat="1" ht="75.599999999999994" customHeight="1">
      <c r="A17" s="191" t="s">
        <v>280</v>
      </c>
      <c r="B17" s="192" t="s">
        <v>193</v>
      </c>
      <c r="C17" s="193"/>
      <c r="D17" s="187" t="s">
        <v>223</v>
      </c>
      <c r="E17" s="193"/>
      <c r="F17" s="188" t="s">
        <v>211</v>
      </c>
      <c r="G17" s="188" t="s">
        <v>224</v>
      </c>
      <c r="H17" s="195">
        <v>921000</v>
      </c>
      <c r="I17" s="195"/>
      <c r="J17" s="195">
        <v>921000</v>
      </c>
      <c r="K17" s="195"/>
      <c r="L17" s="195">
        <f>528549-M17</f>
        <v>278412</v>
      </c>
      <c r="M17" s="197">
        <f>90304+159833</f>
        <v>250137</v>
      </c>
      <c r="N17" s="197">
        <f>90304+28912</f>
        <v>119216</v>
      </c>
      <c r="O17" s="188"/>
    </row>
    <row r="18" spans="1:15" s="105" customFormat="1" ht="60" customHeight="1">
      <c r="A18" s="191" t="s">
        <v>281</v>
      </c>
      <c r="B18" s="192" t="s">
        <v>194</v>
      </c>
      <c r="C18" s="193"/>
      <c r="D18" s="207" t="s">
        <v>215</v>
      </c>
      <c r="E18" s="193"/>
      <c r="F18" s="188" t="s">
        <v>211</v>
      </c>
      <c r="G18" s="207" t="s">
        <v>214</v>
      </c>
      <c r="H18" s="178">
        <v>2242000</v>
      </c>
      <c r="I18" s="178">
        <v>1100000</v>
      </c>
      <c r="J18" s="195">
        <f>+H18-I18</f>
        <v>1142000</v>
      </c>
      <c r="K18" s="195"/>
      <c r="L18" s="195">
        <f>1413931-M18</f>
        <v>975059</v>
      </c>
      <c r="M18" s="197">
        <f>296005+142867</f>
        <v>438872</v>
      </c>
      <c r="N18" s="197">
        <f>130372+142867</f>
        <v>273239</v>
      </c>
      <c r="O18" s="188"/>
    </row>
    <row r="19" spans="1:15" s="105" customFormat="1" ht="90" customHeight="1">
      <c r="A19" s="191" t="s">
        <v>282</v>
      </c>
      <c r="B19" s="192" t="s">
        <v>200</v>
      </c>
      <c r="C19" s="193"/>
      <c r="D19" s="187" t="s">
        <v>222</v>
      </c>
      <c r="E19" s="193"/>
      <c r="F19" s="188" t="s">
        <v>211</v>
      </c>
      <c r="G19" s="204" t="s">
        <v>219</v>
      </c>
      <c r="H19" s="196">
        <v>971987</v>
      </c>
      <c r="I19" s="200"/>
      <c r="J19" s="196">
        <v>971987</v>
      </c>
      <c r="K19" s="195"/>
      <c r="L19" s="195">
        <f>289000-M19</f>
        <v>243583.655</v>
      </c>
      <c r="M19" s="197">
        <v>45416.345000000001</v>
      </c>
      <c r="N19" s="197">
        <v>45416.345000000001</v>
      </c>
      <c r="O19" s="188"/>
    </row>
    <row r="20" spans="1:15" s="105" customFormat="1" ht="64.2" customHeight="1">
      <c r="A20" s="191" t="s">
        <v>283</v>
      </c>
      <c r="B20" s="192" t="s">
        <v>201</v>
      </c>
      <c r="C20" s="193"/>
      <c r="D20" s="188" t="s">
        <v>210</v>
      </c>
      <c r="E20" s="188"/>
      <c r="F20" s="188" t="s">
        <v>211</v>
      </c>
      <c r="G20" s="188" t="s">
        <v>209</v>
      </c>
      <c r="H20" s="208">
        <v>914029</v>
      </c>
      <c r="I20" s="208">
        <v>430000</v>
      </c>
      <c r="J20" s="208">
        <f>+H20-I20</f>
        <v>484029</v>
      </c>
      <c r="K20" s="208"/>
      <c r="L20" s="208">
        <f>812000-M20</f>
        <v>712000</v>
      </c>
      <c r="M20" s="197">
        <v>100000</v>
      </c>
      <c r="N20" s="197">
        <v>25967</v>
      </c>
      <c r="O20" s="188"/>
    </row>
    <row r="21" spans="1:15" s="105" customFormat="1" ht="49.8" customHeight="1">
      <c r="A21" s="191" t="s">
        <v>284</v>
      </c>
      <c r="B21" s="192" t="s">
        <v>202</v>
      </c>
      <c r="C21" s="193"/>
      <c r="D21" s="194" t="s">
        <v>243</v>
      </c>
      <c r="E21" s="193"/>
      <c r="F21" s="188" t="s">
        <v>211</v>
      </c>
      <c r="G21" s="188"/>
      <c r="H21" s="195">
        <v>818000</v>
      </c>
      <c r="I21" s="200"/>
      <c r="J21" s="195">
        <v>818000</v>
      </c>
      <c r="K21" s="195"/>
      <c r="L21" s="195">
        <v>0</v>
      </c>
      <c r="M21" s="197">
        <v>250000</v>
      </c>
      <c r="N21" s="197">
        <v>0</v>
      </c>
      <c r="O21" s="188"/>
    </row>
    <row r="22" spans="1:15" s="105" customFormat="1" ht="89.4" customHeight="1">
      <c r="A22" s="191" t="s">
        <v>285</v>
      </c>
      <c r="B22" s="192" t="s">
        <v>203</v>
      </c>
      <c r="C22" s="193"/>
      <c r="D22" s="209" t="s">
        <v>225</v>
      </c>
      <c r="E22" s="193"/>
      <c r="F22" s="188" t="s">
        <v>211</v>
      </c>
      <c r="G22" s="194" t="s">
        <v>226</v>
      </c>
      <c r="H22" s="195">
        <v>1283327</v>
      </c>
      <c r="I22" s="195">
        <f>+H22-J22</f>
        <v>983327</v>
      </c>
      <c r="J22" s="195">
        <v>300000</v>
      </c>
      <c r="K22" s="195"/>
      <c r="L22" s="195">
        <f>675919-M22</f>
        <v>645919</v>
      </c>
      <c r="M22" s="197">
        <v>30000</v>
      </c>
      <c r="N22" s="197">
        <v>0</v>
      </c>
      <c r="O22" s="188"/>
    </row>
    <row r="23" spans="1:15" s="105" customFormat="1" ht="51" customHeight="1">
      <c r="A23" s="191" t="s">
        <v>286</v>
      </c>
      <c r="B23" s="192" t="s">
        <v>204</v>
      </c>
      <c r="C23" s="193"/>
      <c r="D23" s="198" t="s">
        <v>240</v>
      </c>
      <c r="E23" s="193"/>
      <c r="F23" s="188" t="s">
        <v>211</v>
      </c>
      <c r="G23" s="194" t="s">
        <v>241</v>
      </c>
      <c r="H23" s="195">
        <v>603519</v>
      </c>
      <c r="I23" s="200"/>
      <c r="J23" s="195">
        <v>603519</v>
      </c>
      <c r="K23" s="195"/>
      <c r="L23" s="195">
        <v>577500</v>
      </c>
      <c r="M23" s="197">
        <v>26019</v>
      </c>
      <c r="N23" s="197">
        <v>24390</v>
      </c>
      <c r="O23" s="188"/>
    </row>
    <row r="24" spans="1:15" s="105" customFormat="1" ht="33" customHeight="1">
      <c r="A24" s="191" t="s">
        <v>287</v>
      </c>
      <c r="B24" s="192" t="s">
        <v>205</v>
      </c>
      <c r="C24" s="193"/>
      <c r="D24" s="210" t="s">
        <v>227</v>
      </c>
      <c r="E24" s="193"/>
      <c r="F24" s="188" t="s">
        <v>211</v>
      </c>
      <c r="G24" s="203" t="s">
        <v>228</v>
      </c>
      <c r="H24" s="195">
        <v>699479</v>
      </c>
      <c r="I24" s="195">
        <f>+H24-J24</f>
        <v>604849</v>
      </c>
      <c r="J24" s="195">
        <v>94630</v>
      </c>
      <c r="K24" s="195"/>
      <c r="L24" s="195">
        <v>693164</v>
      </c>
      <c r="M24" s="197">
        <v>6315</v>
      </c>
      <c r="N24" s="197">
        <v>0</v>
      </c>
      <c r="O24" s="188"/>
    </row>
    <row r="25" spans="1:15" s="105" customFormat="1" ht="49.8" customHeight="1">
      <c r="A25" s="191" t="s">
        <v>288</v>
      </c>
      <c r="B25" s="192" t="s">
        <v>206</v>
      </c>
      <c r="C25" s="193"/>
      <c r="D25" s="198" t="s">
        <v>237</v>
      </c>
      <c r="E25" s="193"/>
      <c r="F25" s="188" t="s">
        <v>211</v>
      </c>
      <c r="G25" s="194" t="s">
        <v>238</v>
      </c>
      <c r="H25" s="195">
        <v>1105921</v>
      </c>
      <c r="I25" s="195"/>
      <c r="J25" s="195"/>
      <c r="K25" s="195"/>
      <c r="L25" s="195">
        <v>1099828</v>
      </c>
      <c r="M25" s="197">
        <v>6093</v>
      </c>
      <c r="N25" s="197">
        <v>0</v>
      </c>
      <c r="O25" s="188"/>
    </row>
    <row r="26" spans="1:15" s="105" customFormat="1" ht="63.6" customHeight="1">
      <c r="A26" s="191" t="s">
        <v>289</v>
      </c>
      <c r="B26" s="192" t="s">
        <v>244</v>
      </c>
      <c r="C26" s="193"/>
      <c r="D26" s="193"/>
      <c r="E26" s="193"/>
      <c r="F26" s="188" t="s">
        <v>211</v>
      </c>
      <c r="G26" s="188"/>
      <c r="H26" s="195"/>
      <c r="I26" s="195"/>
      <c r="J26" s="195"/>
      <c r="K26" s="195"/>
      <c r="L26" s="195">
        <v>0</v>
      </c>
      <c r="M26" s="197">
        <v>3122</v>
      </c>
      <c r="N26" s="197">
        <v>0</v>
      </c>
      <c r="O26" s="188"/>
    </row>
    <row r="27" spans="1:15" s="105" customFormat="1" ht="93" customHeight="1">
      <c r="A27" s="191" t="s">
        <v>290</v>
      </c>
      <c r="B27" s="192" t="s">
        <v>207</v>
      </c>
      <c r="C27" s="193"/>
      <c r="D27" s="207" t="s">
        <v>213</v>
      </c>
      <c r="E27" s="193"/>
      <c r="F27" s="188" t="s">
        <v>211</v>
      </c>
      <c r="G27" s="207" t="s">
        <v>212</v>
      </c>
      <c r="H27" s="178">
        <v>900000</v>
      </c>
      <c r="I27" s="178">
        <v>716600</v>
      </c>
      <c r="J27" s="208">
        <f>+H27-I27</f>
        <v>183400</v>
      </c>
      <c r="K27" s="195"/>
      <c r="L27" s="178">
        <f>466132-M27</f>
        <v>407328.77899999998</v>
      </c>
      <c r="M27" s="197">
        <v>58803.221000000005</v>
      </c>
      <c r="N27" s="197">
        <v>46452.221000000005</v>
      </c>
      <c r="O27" s="188"/>
    </row>
    <row r="28" spans="1:15" ht="41.4" customHeight="1">
      <c r="A28" s="154" t="s">
        <v>26</v>
      </c>
      <c r="B28" s="155" t="s">
        <v>156</v>
      </c>
      <c r="C28" s="155"/>
      <c r="D28" s="156"/>
      <c r="E28" s="155"/>
      <c r="F28" s="157"/>
      <c r="G28" s="158"/>
      <c r="H28" s="170"/>
      <c r="I28" s="170"/>
      <c r="J28" s="170"/>
      <c r="K28" s="170"/>
      <c r="L28" s="170">
        <f>SUM(L29:L37)</f>
        <v>2188064</v>
      </c>
      <c r="M28" s="170">
        <f>SUM(M29:M37)</f>
        <v>197026</v>
      </c>
      <c r="N28" s="170">
        <f>SUM(N29:N37)</f>
        <v>185904</v>
      </c>
      <c r="O28" s="159"/>
    </row>
    <row r="29" spans="1:15" ht="118.2" customHeight="1">
      <c r="A29" s="188">
        <v>1</v>
      </c>
      <c r="B29" s="211" t="s">
        <v>252</v>
      </c>
      <c r="C29" s="211"/>
      <c r="D29" s="156" t="s">
        <v>253</v>
      </c>
      <c r="E29" s="211"/>
      <c r="F29" s="157" t="s">
        <v>254</v>
      </c>
      <c r="G29" s="158" t="s">
        <v>255</v>
      </c>
      <c r="H29" s="212">
        <f>+I29+J29+K29</f>
        <v>398439</v>
      </c>
      <c r="I29" s="212">
        <v>384000</v>
      </c>
      <c r="J29" s="212">
        <v>14439</v>
      </c>
      <c r="K29" s="212"/>
      <c r="L29" s="212">
        <v>374890</v>
      </c>
      <c r="M29" s="213">
        <v>6963</v>
      </c>
      <c r="N29" s="213">
        <v>605</v>
      </c>
      <c r="O29" s="159"/>
    </row>
    <row r="30" spans="1:15" ht="66.599999999999994" customHeight="1">
      <c r="A30" s="188">
        <v>2</v>
      </c>
      <c r="B30" s="211" t="s">
        <v>256</v>
      </c>
      <c r="C30" s="211"/>
      <c r="D30" s="156" t="s">
        <v>257</v>
      </c>
      <c r="E30" s="211"/>
      <c r="F30" s="157" t="s">
        <v>254</v>
      </c>
      <c r="G30" s="158" t="s">
        <v>217</v>
      </c>
      <c r="H30" s="212">
        <f t="shared" ref="H30:H37" si="0">+I30+J30+K30</f>
        <v>54820</v>
      </c>
      <c r="I30" s="212"/>
      <c r="J30" s="212">
        <v>54820</v>
      </c>
      <c r="K30" s="212"/>
      <c r="L30" s="212">
        <v>39330</v>
      </c>
      <c r="M30" s="213">
        <v>4934</v>
      </c>
      <c r="N30" s="213">
        <v>4934</v>
      </c>
      <c r="O30" s="159"/>
    </row>
    <row r="31" spans="1:15" ht="93" customHeight="1">
      <c r="A31" s="188">
        <v>3</v>
      </c>
      <c r="B31" s="214" t="s">
        <v>258</v>
      </c>
      <c r="C31" s="211"/>
      <c r="D31" s="156" t="s">
        <v>259</v>
      </c>
      <c r="E31" s="211"/>
      <c r="F31" s="157" t="s">
        <v>254</v>
      </c>
      <c r="G31" s="158" t="s">
        <v>260</v>
      </c>
      <c r="H31" s="212">
        <f t="shared" si="0"/>
        <v>291000</v>
      </c>
      <c r="I31" s="212"/>
      <c r="J31" s="212">
        <v>170557</v>
      </c>
      <c r="K31" s="212">
        <v>120443</v>
      </c>
      <c r="L31" s="212">
        <v>196426</v>
      </c>
      <c r="M31" s="213">
        <v>35000</v>
      </c>
      <c r="N31" s="213">
        <v>35000</v>
      </c>
      <c r="O31" s="159"/>
    </row>
    <row r="32" spans="1:15" ht="49.8" customHeight="1">
      <c r="A32" s="188">
        <v>4</v>
      </c>
      <c r="B32" s="214" t="s">
        <v>261</v>
      </c>
      <c r="C32" s="211"/>
      <c r="D32" s="156" t="s">
        <v>262</v>
      </c>
      <c r="E32" s="211"/>
      <c r="F32" s="157" t="s">
        <v>254</v>
      </c>
      <c r="G32" s="158" t="s">
        <v>212</v>
      </c>
      <c r="H32" s="212">
        <f t="shared" si="0"/>
        <v>82171</v>
      </c>
      <c r="I32" s="212"/>
      <c r="J32" s="212">
        <v>82171</v>
      </c>
      <c r="K32" s="212"/>
      <c r="L32" s="212">
        <v>0</v>
      </c>
      <c r="M32" s="213">
        <v>46000</v>
      </c>
      <c r="N32" s="213">
        <v>46000</v>
      </c>
      <c r="O32" s="159"/>
    </row>
    <row r="33" spans="1:51" ht="65.400000000000006" customHeight="1">
      <c r="A33" s="188">
        <v>5</v>
      </c>
      <c r="B33" s="215" t="s">
        <v>263</v>
      </c>
      <c r="C33" s="211"/>
      <c r="D33" s="156" t="s">
        <v>264</v>
      </c>
      <c r="E33" s="211"/>
      <c r="F33" s="157" t="s">
        <v>254</v>
      </c>
      <c r="G33" s="158" t="s">
        <v>265</v>
      </c>
      <c r="H33" s="212">
        <f t="shared" si="0"/>
        <v>324314</v>
      </c>
      <c r="I33" s="212">
        <v>111860</v>
      </c>
      <c r="J33" s="212">
        <v>212454</v>
      </c>
      <c r="K33" s="212"/>
      <c r="L33" s="212">
        <v>154451</v>
      </c>
      <c r="M33" s="213">
        <v>6362</v>
      </c>
      <c r="N33" s="213">
        <v>1598</v>
      </c>
      <c r="O33" s="159"/>
    </row>
    <row r="34" spans="1:51" ht="54" customHeight="1">
      <c r="A34" s="188">
        <v>6</v>
      </c>
      <c r="B34" s="214" t="s">
        <v>266</v>
      </c>
      <c r="C34" s="211"/>
      <c r="D34" s="156" t="s">
        <v>267</v>
      </c>
      <c r="E34" s="211"/>
      <c r="F34" s="157" t="s">
        <v>254</v>
      </c>
      <c r="G34" s="158" t="s">
        <v>212</v>
      </c>
      <c r="H34" s="212">
        <f t="shared" si="0"/>
        <v>34950</v>
      </c>
      <c r="I34" s="212"/>
      <c r="J34" s="212">
        <v>34950</v>
      </c>
      <c r="K34" s="212"/>
      <c r="L34" s="212"/>
      <c r="M34" s="213">
        <v>28000</v>
      </c>
      <c r="N34" s="213">
        <v>28000</v>
      </c>
      <c r="O34" s="159"/>
    </row>
    <row r="35" spans="1:51" ht="133.80000000000001" customHeight="1">
      <c r="A35" s="188">
        <v>7</v>
      </c>
      <c r="B35" s="214" t="s">
        <v>268</v>
      </c>
      <c r="C35" s="211"/>
      <c r="D35" s="156" t="s">
        <v>269</v>
      </c>
      <c r="E35" s="211"/>
      <c r="F35" s="157" t="s">
        <v>254</v>
      </c>
      <c r="G35" s="158" t="s">
        <v>255</v>
      </c>
      <c r="H35" s="212">
        <f t="shared" si="0"/>
        <v>1479095</v>
      </c>
      <c r="I35" s="212"/>
      <c r="J35" s="212">
        <v>1479095</v>
      </c>
      <c r="K35" s="212"/>
      <c r="L35" s="212">
        <v>1230075</v>
      </c>
      <c r="M35" s="213">
        <v>57667</v>
      </c>
      <c r="N35" s="213">
        <v>57667</v>
      </c>
      <c r="O35" s="159"/>
    </row>
    <row r="36" spans="1:51" ht="48.6" customHeight="1">
      <c r="A36" s="188">
        <v>8</v>
      </c>
      <c r="B36" s="214" t="s">
        <v>270</v>
      </c>
      <c r="C36" s="211"/>
      <c r="D36" s="156" t="s">
        <v>271</v>
      </c>
      <c r="E36" s="211"/>
      <c r="F36" s="157" t="s">
        <v>254</v>
      </c>
      <c r="G36" s="158" t="s">
        <v>265</v>
      </c>
      <c r="H36" s="212">
        <f t="shared" si="0"/>
        <v>154470</v>
      </c>
      <c r="I36" s="212"/>
      <c r="J36" s="212">
        <v>154470</v>
      </c>
      <c r="K36" s="212"/>
      <c r="L36" s="212">
        <v>146979</v>
      </c>
      <c r="M36" s="213">
        <v>2100</v>
      </c>
      <c r="N36" s="213">
        <v>2100</v>
      </c>
      <c r="O36" s="159"/>
    </row>
    <row r="37" spans="1:51" ht="82.8">
      <c r="A37" s="188">
        <v>9</v>
      </c>
      <c r="B37" s="214" t="s">
        <v>272</v>
      </c>
      <c r="C37" s="211"/>
      <c r="D37" s="156" t="s">
        <v>273</v>
      </c>
      <c r="E37" s="211"/>
      <c r="F37" s="157" t="s">
        <v>254</v>
      </c>
      <c r="G37" s="158" t="s">
        <v>214</v>
      </c>
      <c r="H37" s="212">
        <f t="shared" si="0"/>
        <v>82362</v>
      </c>
      <c r="I37" s="212"/>
      <c r="J37" s="212">
        <v>82362</v>
      </c>
      <c r="K37" s="212"/>
      <c r="L37" s="212">
        <v>45913</v>
      </c>
      <c r="M37" s="213">
        <v>10000</v>
      </c>
      <c r="N37" s="213">
        <v>10000</v>
      </c>
      <c r="O37" s="159"/>
    </row>
    <row r="38" spans="1:51" s="106" customFormat="1" ht="21.6" customHeight="1">
      <c r="A38" s="154" t="s">
        <v>27</v>
      </c>
      <c r="B38" s="160" t="s">
        <v>151</v>
      </c>
      <c r="C38" s="161"/>
      <c r="D38" s="162"/>
      <c r="E38" s="161"/>
      <c r="F38" s="163"/>
      <c r="G38" s="164"/>
      <c r="H38" s="171"/>
      <c r="I38" s="172"/>
      <c r="J38" s="172"/>
      <c r="K38" s="172"/>
      <c r="L38" s="182">
        <f>L39</f>
        <v>354769</v>
      </c>
      <c r="M38" s="183">
        <f>M39</f>
        <v>45841</v>
      </c>
      <c r="N38" s="183">
        <f>N39</f>
        <v>45254</v>
      </c>
      <c r="O38" s="165"/>
    </row>
    <row r="39" spans="1:51" s="106" customFormat="1" ht="97.8" customHeight="1">
      <c r="A39" s="154"/>
      <c r="B39" s="160" t="s">
        <v>247</v>
      </c>
      <c r="C39" s="161"/>
      <c r="D39" s="162" t="s">
        <v>248</v>
      </c>
      <c r="E39" s="161"/>
      <c r="F39" s="163" t="s">
        <v>249</v>
      </c>
      <c r="G39" s="164" t="s">
        <v>250</v>
      </c>
      <c r="H39" s="178">
        <v>431863</v>
      </c>
      <c r="I39" s="178">
        <v>383164</v>
      </c>
      <c r="J39" s="178">
        <v>48699</v>
      </c>
      <c r="K39" s="179">
        <v>0</v>
      </c>
      <c r="L39" s="178">
        <v>354769</v>
      </c>
      <c r="M39" s="180">
        <v>45841</v>
      </c>
      <c r="N39" s="178">
        <v>45254</v>
      </c>
      <c r="O39" s="181" t="s">
        <v>251</v>
      </c>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4"/>
      <c r="AS39" s="177"/>
      <c r="AT39" s="177"/>
      <c r="AU39" s="177"/>
      <c r="AV39" s="177">
        <v>45.840888999999997</v>
      </c>
      <c r="AW39" s="177">
        <v>45.253768999999998</v>
      </c>
      <c r="AX39" s="176" t="s">
        <v>251</v>
      </c>
      <c r="AY39" s="175"/>
    </row>
    <row r="40" spans="1:51">
      <c r="B40" s="119"/>
      <c r="C40" s="119"/>
      <c r="D40" s="119"/>
      <c r="E40" s="119"/>
      <c r="F40" s="120"/>
      <c r="G40" s="120"/>
      <c r="H40" s="173"/>
      <c r="I40" s="173"/>
      <c r="J40" s="173"/>
      <c r="K40" s="173"/>
      <c r="L40" s="173"/>
      <c r="M40" s="121"/>
      <c r="N40" s="121"/>
      <c r="O40" s="120"/>
    </row>
  </sheetData>
  <mergeCells count="19">
    <mergeCell ref="M5:M6"/>
    <mergeCell ref="N5:N6"/>
    <mergeCell ref="M4:N4"/>
    <mergeCell ref="A2:O2"/>
    <mergeCell ref="N3:O3"/>
    <mergeCell ref="L4:L6"/>
    <mergeCell ref="A1:O1"/>
    <mergeCell ref="A4:A6"/>
    <mergeCell ref="H4:K4"/>
    <mergeCell ref="I5:J5"/>
    <mergeCell ref="K5:K6"/>
    <mergeCell ref="G4:G6"/>
    <mergeCell ref="H5:H6"/>
    <mergeCell ref="O4:O6"/>
    <mergeCell ref="B4:B6"/>
    <mergeCell ref="D4:D6"/>
    <mergeCell ref="F4:F6"/>
    <mergeCell ref="C4:C5"/>
    <mergeCell ref="E4:E5"/>
  </mergeCells>
  <phoneticPr fontId="21" type="noConversion"/>
  <printOptions horizontalCentered="1"/>
  <pageMargins left="0.5" right="0.196850393700787" top="0.35433070866141703" bottom="0.31496062992126" header="0.196850393700787" footer="0.196850393700787"/>
  <pageSetup paperSize="9" scale="75" orientation="landscape" verticalDpi="200" r:id="rId1"/>
  <headerFooter alignWithMargins="0">
    <oddFooter>&amp;C - &amp;P -</oddFooter>
  </headerFooter>
  <ignoredErrors>
    <ignoredError sqref="M16 N17 M18:N18 M17 L19:L20 J20 J27 J18:L18 L14 L15 H9:I11 L9:L12 M12:N12 I22:I24 L22"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PL 1 TH chung</vt:lpstr>
      <vt:lpstr>PL 3a CT30a</vt:lpstr>
      <vt:lpstr>PB1</vt:lpstr>
      <vt:lpstr>PB2</vt:lpstr>
      <vt:lpstr>'PB1'!Print_Area</vt:lpstr>
      <vt:lpstr>'PB2'!Print_Titles</vt:lpstr>
      <vt:lpstr>'PL 3a CT30a'!Print_Titles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luannt</dc:creator>
  <cp:lastModifiedBy>User</cp:lastModifiedBy>
  <cp:lastPrinted>2024-01-23T02:37:26Z</cp:lastPrinted>
  <dcterms:created xsi:type="dcterms:W3CDTF">2016-11-14T13:49:54Z</dcterms:created>
  <dcterms:modified xsi:type="dcterms:W3CDTF">2024-01-29T02:50:34Z</dcterms:modified>
</cp:coreProperties>
</file>