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psdsor" ContentType="application/vnd.openxmlformats-package.digital-signature-origin"/>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package/2006/relationships/digital-signature/origin" Target="/package/services/digital-signature/origin.psdsor" Id="Raa8a6c6b55cc4a1c" /></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updateLinks="never" defaultThemeVersion="124226"/>
  <bookViews>
    <workbookView xWindow="0" yWindow="0" windowWidth="23040" windowHeight="8610" tabRatio="720" firstSheet="1" activeTab="1"/>
  </bookViews>
  <sheets>
    <sheet name="StartUp" sheetId="7" state="veryHidden" r:id="rId1"/>
    <sheet name="PL KH chi tiết 2024" sheetId="1" r:id="rId2"/>
    <sheet name="PL2.KHĐT vốn AFD" sheetId="3" state="hidden" r:id="rId3"/>
    <sheet name="PL3.KHĐT vốn đối ứng" sheetId="2" state="hidden" r:id="rId4"/>
    <sheet name="Phụ lục 2" sheetId="8" state="hidden" r:id="rId5"/>
    <sheet name="PL5. Khung kết quả dự án" sheetId="5" state="hidden" r:id="rId6"/>
    <sheet name="PL6. Kế hoạch GPMB" sheetId="6" state="hidden" r:id="rId7"/>
    <sheet name="Phụ lục 3" sheetId="9" state="hidden" r:id="rId8"/>
  </sheets>
  <externalReferences>
    <externalReference r:id="rId9"/>
  </externalReferences>
  <definedNames>
    <definedName name="_xlnm.Print_Area" localSheetId="1">'PL KH chi tiết 2024'!$A$1:$AC$43</definedName>
    <definedName name="_xlnm.Print_Area" localSheetId="2">'PL2.KHĐT vốn AFD'!$A$1:$K$7</definedName>
    <definedName name="_xlnm.Print_Titles" localSheetId="7">'Phụ lục 3'!$3:$6</definedName>
    <definedName name="_xlnm.Print_Titles" localSheetId="1">'PL KH chi tiết 2024'!$3:$4</definedName>
  </definedNames>
  <calcPr calcId="144525"/>
</workbook>
</file>

<file path=xl/calcChain.xml><?xml version="1.0" encoding="utf-8"?>
<calcChain xmlns="http://schemas.openxmlformats.org/spreadsheetml/2006/main">
  <c r="E41" i="1" l="1"/>
  <c r="E39" i="1"/>
  <c r="D36" i="1"/>
  <c r="E36" i="1" s="1"/>
  <c r="D37" i="1" s="1"/>
  <c r="E37" i="1" s="1"/>
  <c r="D38" i="1" s="1"/>
  <c r="C38" i="1" s="1"/>
  <c r="E34" i="1"/>
  <c r="D35" i="1" s="1"/>
  <c r="C35" i="1" s="1"/>
  <c r="E33" i="1"/>
  <c r="D25" i="1"/>
  <c r="E25" i="1" s="1"/>
  <c r="D26" i="1" s="1"/>
  <c r="E26" i="1" s="1"/>
  <c r="D27" i="1" s="1"/>
  <c r="E27" i="1" s="1"/>
  <c r="D28" i="1" s="1"/>
  <c r="E28" i="1" s="1"/>
  <c r="D29" i="1" s="1"/>
  <c r="E29" i="1" s="1"/>
  <c r="D18" i="1"/>
  <c r="D19" i="1" s="1"/>
  <c r="E19" i="1" s="1"/>
  <c r="D20" i="1" s="1"/>
  <c r="E20" i="1" s="1"/>
  <c r="D21" i="1" s="1"/>
  <c r="E21" i="1" s="1"/>
  <c r="D22" i="1" s="1"/>
  <c r="E22" i="1" s="1"/>
  <c r="D23" i="1" s="1"/>
  <c r="D16" i="1"/>
  <c r="E16" i="1" s="1"/>
  <c r="D13" i="1"/>
  <c r="E13" i="1" s="1"/>
  <c r="D14" i="1" s="1"/>
  <c r="E14" i="1" s="1"/>
  <c r="E12" i="1" s="1"/>
  <c r="D11" i="1"/>
  <c r="E8" i="1"/>
  <c r="D9" i="1" s="1"/>
  <c r="E9" i="1" s="1"/>
  <c r="D10" i="1" s="1"/>
  <c r="E10" i="1" s="1"/>
  <c r="E7" i="1"/>
  <c r="E11" i="1" s="1"/>
  <c r="E23" i="1" l="1"/>
  <c r="E18" i="1" s="1"/>
  <c r="D17" i="1"/>
  <c r="E17" i="1" s="1"/>
  <c r="E15" i="1" s="1"/>
  <c r="C8" i="9" l="1"/>
  <c r="C11" i="9"/>
  <c r="C12" i="9"/>
  <c r="C13" i="9"/>
  <c r="C14" i="9"/>
  <c r="C15" i="9"/>
  <c r="C16" i="9"/>
  <c r="C17" i="9"/>
  <c r="C18" i="9"/>
  <c r="D20" i="9"/>
  <c r="C20" i="9" s="1"/>
  <c r="F20" i="9"/>
  <c r="D6" i="3"/>
  <c r="D21" i="9" s="1"/>
  <c r="D19" i="9" s="1"/>
  <c r="C23" i="9"/>
  <c r="C24" i="9"/>
  <c r="C25" i="9"/>
  <c r="C26" i="9"/>
  <c r="C27" i="9"/>
  <c r="C28" i="9"/>
  <c r="C29" i="9"/>
  <c r="C30" i="9"/>
  <c r="C31" i="9"/>
  <c r="C32" i="9"/>
  <c r="C33" i="9"/>
  <c r="C34" i="9"/>
  <c r="C35" i="9"/>
  <c r="C36" i="9"/>
  <c r="C38" i="9"/>
  <c r="C39" i="9"/>
  <c r="C40" i="9"/>
  <c r="C41" i="9"/>
  <c r="D42" i="9"/>
  <c r="C42" i="9" s="1"/>
  <c r="C44" i="9"/>
  <c r="C43" i="9" s="1"/>
  <c r="D10" i="9"/>
  <c r="D22" i="9"/>
  <c r="D37" i="9"/>
  <c r="E10" i="9"/>
  <c r="E19" i="9"/>
  <c r="E9" i="9" s="1"/>
  <c r="E7" i="9" s="1"/>
  <c r="E22" i="9"/>
  <c r="E37" i="9"/>
  <c r="E43" i="9"/>
  <c r="F10" i="9"/>
  <c r="F19" i="9"/>
  <c r="F9" i="9" s="1"/>
  <c r="F7" i="9" s="1"/>
  <c r="F22" i="9"/>
  <c r="F37" i="9"/>
  <c r="G8" i="9"/>
  <c r="G11" i="9"/>
  <c r="G12" i="9"/>
  <c r="G13" i="9"/>
  <c r="G14" i="9"/>
  <c r="G15" i="9"/>
  <c r="G16" i="9"/>
  <c r="G17" i="9"/>
  <c r="G18" i="9"/>
  <c r="G20" i="9"/>
  <c r="G19" i="9" s="1"/>
  <c r="G21" i="9"/>
  <c r="G23" i="9"/>
  <c r="G24" i="9"/>
  <c r="G25" i="9"/>
  <c r="G26" i="9"/>
  <c r="G27" i="9"/>
  <c r="G28" i="9"/>
  <c r="G29" i="9"/>
  <c r="G30" i="9"/>
  <c r="G31" i="9"/>
  <c r="G32" i="9"/>
  <c r="G33" i="9"/>
  <c r="G34" i="9"/>
  <c r="G35" i="9"/>
  <c r="G36" i="9"/>
  <c r="G38" i="9"/>
  <c r="G39" i="9"/>
  <c r="G40" i="9"/>
  <c r="G37" i="9" s="1"/>
  <c r="G41" i="9"/>
  <c r="G42" i="9"/>
  <c r="G43" i="9"/>
  <c r="H10" i="9"/>
  <c r="H19" i="9"/>
  <c r="H22" i="9"/>
  <c r="H37" i="9"/>
  <c r="I10" i="9"/>
  <c r="I19" i="9"/>
  <c r="I22" i="9"/>
  <c r="I9" i="9"/>
  <c r="I7" i="9" s="1"/>
  <c r="J43" i="9"/>
  <c r="J7" i="9" s="1"/>
  <c r="G44" i="9"/>
  <c r="B5" i="8"/>
  <c r="C5" i="8"/>
  <c r="B6" i="8"/>
  <c r="B7" i="8"/>
  <c r="B8" i="8"/>
  <c r="B9" i="8"/>
  <c r="B12" i="8"/>
  <c r="C4" i="2"/>
  <c r="C10" i="2"/>
  <c r="D5" i="3"/>
  <c r="E5" i="3"/>
  <c r="C5" i="3" s="1"/>
  <c r="C7" i="3" s="1"/>
  <c r="E6" i="3"/>
  <c r="C6" i="3" s="1"/>
  <c r="F12" i="3"/>
  <c r="H12" i="3"/>
  <c r="E17" i="3"/>
  <c r="D17" i="3"/>
  <c r="D18" i="3"/>
  <c r="F18" i="3" s="1"/>
  <c r="E18" i="3"/>
  <c r="G18" i="3" l="1"/>
  <c r="G22" i="9"/>
  <c r="C22" i="9"/>
  <c r="G10" i="9"/>
  <c r="F17" i="3"/>
  <c r="G17" i="3" s="1"/>
  <c r="G19" i="3" s="1"/>
  <c r="E7" i="3"/>
  <c r="C37" i="9"/>
  <c r="D7" i="3"/>
  <c r="C10" i="9"/>
  <c r="E16" i="3"/>
  <c r="H9" i="9"/>
  <c r="H7" i="9" s="1"/>
  <c r="G9" i="9"/>
  <c r="G7" i="9" s="1"/>
  <c r="D9" i="9"/>
  <c r="D7" i="9" s="1"/>
  <c r="C21" i="9"/>
  <c r="C19" i="9" s="1"/>
  <c r="C9" i="9" l="1"/>
  <c r="C7" i="9" s="1"/>
  <c r="G22" i="3"/>
  <c r="G20" i="3"/>
</calcChain>
</file>

<file path=xl/sharedStrings.xml><?xml version="1.0" encoding="utf-8"?>
<sst xmlns="http://schemas.openxmlformats.org/spreadsheetml/2006/main" count="313" uniqueCount="162">
  <si>
    <t>TT</t>
  </si>
  <si>
    <t>Tên gói thầu</t>
  </si>
  <si>
    <t>Giá gói thầu (triệu đồng)</t>
  </si>
  <si>
    <t>Nguồn vốn</t>
  </si>
  <si>
    <t>Hình thức và phương thức lựa chọn nhà thầu</t>
  </si>
  <si>
    <t>Thời gian bắt đầu lựa chọn nhà thầu</t>
  </si>
  <si>
    <t>Loại hợp đồng</t>
  </si>
  <si>
    <t>Thời gian thực hiện hợp đồng</t>
  </si>
  <si>
    <t>Vốn đối ứng ngân sách tỉnh</t>
  </si>
  <si>
    <t xml:space="preserve">Đấu thầu rộng rãi trong nước; 01 giai đoạn, 02 túi hồ sơ </t>
  </si>
  <si>
    <t>Trọn gói</t>
  </si>
  <si>
    <t>Chỉ định thầu rút gọn</t>
  </si>
  <si>
    <t>20 ngày</t>
  </si>
  <si>
    <t>60 ngày</t>
  </si>
  <si>
    <t>Tổng giá gói thầu</t>
  </si>
  <si>
    <t>Thời gian dự kiến ký hợp đồng</t>
  </si>
  <si>
    <t>PHỤ LỤC 03: KẾ HOẠCH LỰA CHỌN NHÀ THẦU NGUỒN VỐN ĐỐI ỨNG</t>
  </si>
  <si>
    <t>Gói thầu: Hỗ trợ kỹ thuật và tăng cường năng lực</t>
  </si>
  <si>
    <t>Vốn vay AFD và đối ứng ngân sách tỉnh</t>
  </si>
  <si>
    <t>Đấu thầu rộng rãi Quốc tế có sơ tuyển: 01 giai đoạn, 02 túi hồ sơ</t>
  </si>
  <si>
    <t>Quý III/2022</t>
  </si>
  <si>
    <t>Hợp đồng theo đơn giá điều chỉnh</t>
  </si>
  <si>
    <t>12/2022</t>
  </si>
  <si>
    <t>PHỤ LỤC 02: KẾ HOẠCH LỰA CHỌN NHÀ THẦU NGUỒN VỐN AFD</t>
  </si>
  <si>
    <t>Tổng cộng</t>
  </si>
  <si>
    <t>Vốn AFD</t>
  </si>
  <si>
    <t>Vốn đối ứng</t>
  </si>
  <si>
    <t>Giải phóng mặt bằng</t>
  </si>
  <si>
    <t>Nội dung</t>
  </si>
  <si>
    <t>Vốn viện trợ không hoàn lại</t>
  </si>
  <si>
    <t>Chi khác</t>
  </si>
  <si>
    <t>I</t>
  </si>
  <si>
    <t>II</t>
  </si>
  <si>
    <t>Hợp phần 1: Xây dựng hạ tầng ứng phó với biến đổi khí hậu, vệ sinh môi trường</t>
  </si>
  <si>
    <t>III</t>
  </si>
  <si>
    <t>Hợp phần 2: Hỗ trợ kỹ thuật và tăng cường năng lực</t>
  </si>
  <si>
    <t>Lập Hồ sơ mời thầu, trình, thẩm định và phê duyệt</t>
  </si>
  <si>
    <t>Phát hành Hồ sơ mời thầu</t>
  </si>
  <si>
    <t>STT</t>
  </si>
  <si>
    <t>Bắt đầu</t>
  </si>
  <si>
    <t>Kết thúc</t>
  </si>
  <si>
    <t>Tháng 5</t>
  </si>
  <si>
    <t>Tháng 6</t>
  </si>
  <si>
    <t>Tháng 7</t>
  </si>
  <si>
    <t>Tháng 8</t>
  </si>
  <si>
    <t>Tháng 9</t>
  </si>
  <si>
    <t>Tháng 10</t>
  </si>
  <si>
    <t>Tháng 11</t>
  </si>
  <si>
    <t>Tháng 12</t>
  </si>
  <si>
    <t>Thời gian thực hiện</t>
  </si>
  <si>
    <t>8/2022</t>
  </si>
  <si>
    <t>Tháng 01</t>
  </si>
  <si>
    <t>Tháng 02</t>
  </si>
  <si>
    <t>A</t>
  </si>
  <si>
    <t>Các gói thầu sử dụng vốn đối ứng</t>
  </si>
  <si>
    <t>Các gói thầu sử dụng vốn AFD</t>
  </si>
  <si>
    <t>Tổng mức đầu tư/Dự toán</t>
  </si>
  <si>
    <t>PHỤ LỤC 06: KẾ HOẠCH GIẢI PHÓNG MẶT BẰNG</t>
  </si>
  <si>
    <t>Hạng mục</t>
  </si>
  <si>
    <t>Thống báo chủ trương thực hiện công tác GPMB</t>
  </si>
  <si>
    <t>Kiểm kê</t>
  </si>
  <si>
    <t>Phê duyệt dự toán bồi thường</t>
  </si>
  <si>
    <t>Chi trả kinh phí bồi thường</t>
  </si>
  <si>
    <t>Khởi công</t>
  </si>
  <si>
    <t>Hoàn thành</t>
  </si>
  <si>
    <t>Ghi chú</t>
  </si>
  <si>
    <t>Hệ thống thu gom và xử lý nước thải</t>
  </si>
  <si>
    <t>Xây dựng và mở rộng hệ thống cấp nước đô thị Ngọc Lặc</t>
  </si>
  <si>
    <t>Hồ điều hòa và công trình phụ trợ</t>
  </si>
  <si>
    <t>Đường giao thông và cầu trên tuyến</t>
  </si>
  <si>
    <t>Kè sông Cầu Chày</t>
  </si>
  <si>
    <t>Hệ thống thoát nước lũ đường Hồ Chí Minh đến sông Cầu Chày</t>
  </si>
  <si>
    <t>Giải phóng và bàn giao mặt bằng</t>
  </si>
  <si>
    <t>Quản lý dự án</t>
  </si>
  <si>
    <t>IV</t>
  </si>
  <si>
    <t>V</t>
  </si>
  <si>
    <t>Chi phí giám sát khảo sát giai đoạn lập dự án</t>
  </si>
  <si>
    <t>Chi phí lập báo cáo đề xuất chủ trương đầu tư (PFS)</t>
  </si>
  <si>
    <t>Chi phí thẩm tra đề cương nhiệm vụ, điều khoản tham chiếu và dự toán khảo sát lập BCNCKT, báo cáo kế hoạch TĐC, báo cáo khảo sát cam kết đấu nối</t>
  </si>
  <si>
    <t>Chi phí tư vấn lựa chọn nhà thầu các gói thầu thuộc giai đoạn chuẩn bị dự án</t>
  </si>
  <si>
    <t>Chi phí khảo sát, lập BCNCKT, lập báo cáo kế hoạch TĐC (RP), báo cáo khảo sát cam kết đấu nối</t>
  </si>
  <si>
    <t>Chi phí lập báo cáo đánh giá tác động môi trường</t>
  </si>
  <si>
    <t>Chi phí khảo sát giai đoạn lập thiết kế xây dựng</t>
  </si>
  <si>
    <t>Chi phí lập thiết kế BVTC-DT công trình</t>
  </si>
  <si>
    <t>Chi phí lập nhiệm vụ khảo sát bước thiết kế BVTC</t>
  </si>
  <si>
    <t>Chi phí giám sát khảo sát bước thiết kế BVTC</t>
  </si>
  <si>
    <t>Chi phí lựa chọn nhà thầu gói thầu tư vấn lập thiết kế BVTC-DT</t>
  </si>
  <si>
    <t>Chi phí thẩm tra thiết kế BVTC và dự toán</t>
  </si>
  <si>
    <t>Chi phí thẩm định HSMT và KQĐT gói thầu tư vấn lập thiết kế BVTC-DT</t>
  </si>
  <si>
    <t>Chi phí thẩm định HSMT và KQLCNT gói thầu xây dựng (bao gồm cả bảo hiểm)</t>
  </si>
  <si>
    <t>Chi phí thẩm định HSMT và KQLCNT các gói thầu tư vấn đầu tư xây dựng (trừ gói thầu tư vấn thiết kế)</t>
  </si>
  <si>
    <t>Chi phí thẩm tra, phê duyệt quyết toán</t>
  </si>
  <si>
    <t>Chi phí kiểm tra công tác nghiệm thu đưa vào sử dụng</t>
  </si>
  <si>
    <t>Chi phí thẩm định báo cáo đánh giá tác động môi trường</t>
  </si>
  <si>
    <t>Phí thẩm định Báo cáo nghiên cứu khả thi</t>
  </si>
  <si>
    <t>Các gói thầu/công việc khác đã thực hiện</t>
  </si>
  <si>
    <t>B</t>
  </si>
  <si>
    <t>Đánh giá Hồ sơ đề xuất kỹ thuật, trình, thẩm định, phê duyệt kết quả hồ sơ đề xuất kỹ thuật</t>
  </si>
  <si>
    <t>Đấu thầu rộng rãi trong nước: 01 giai đoạn, 02 túi hồ sơ</t>
  </si>
  <si>
    <t>C</t>
  </si>
  <si>
    <t>Chi phí bồi thường, hỗ trợ và TĐC</t>
  </si>
  <si>
    <t>D</t>
  </si>
  <si>
    <t>Chi phí dự phòng</t>
  </si>
  <si>
    <t>Gói thầu số 05: Tư vấn lựa chọn nhà thầu các gói thầu còn lại thuộc tiểu dự án</t>
  </si>
  <si>
    <t>Gói thầu số 6: Tư vấn lập nhiệm vụ khảo sát và lập phương án rà phá bom mìn</t>
  </si>
  <si>
    <t>Gói thầu số 7: Giám sát thi công rà phá bom mìn</t>
  </si>
  <si>
    <t>Gói thầu số 8: Thi công rà phá bom mìn</t>
  </si>
  <si>
    <t>Gói thầu số 9: Giám sát môi trường - xã hội; giám sát tái định cư</t>
  </si>
  <si>
    <t>Gói thầu số 10: Giám sát thi công xây dựng và lắp đặt thiết bị công trình</t>
  </si>
  <si>
    <t>Gói thầu số 11: Thi công xây dựng công trình; mua sắm, lắp đặt thiết bị công trình và bảo hiểm công trình trong thời gian xây dựng (bao gồm cả chi phí nén tĩnh cọc; xây dựng, tháo dỡ trạm biến áp; thuế tài nguyên, phí bảo vệ môi trường)</t>
  </si>
  <si>
    <t>Gói thầu số 12: Kiểm toán tiểu dự án</t>
  </si>
  <si>
    <t>Đánh giá Hồ sơ đề xuất tài chính, trình, thẩm định, phê duyệt kết quả lựa chọn nhà thầu, ký kết hợp đồng</t>
  </si>
  <si>
    <t>Thực hiện hợp đồng</t>
  </si>
  <si>
    <t>Đánh giá Hồ sơ mời thầu, trình, thẩm định, phê duyệt kết quả lựa chọn nhà thầu, ký kết hợp đồng</t>
  </si>
  <si>
    <t>Lựa chọn nhà thầu, hoàn thiện thủ tục chỉ định thầu, thương thảo, ký kết hợp đồng</t>
  </si>
  <si>
    <t>Thực hiện hợp đồng, phê duyệt nhiệm vụ khảo sát và phương án rà phá bom mìn</t>
  </si>
  <si>
    <t>600 ngày</t>
  </si>
  <si>
    <t>10/2022</t>
  </si>
  <si>
    <t>9/2022</t>
  </si>
  <si>
    <t>11/2022</t>
  </si>
  <si>
    <t>120 ngày</t>
  </si>
  <si>
    <t>Đơn vị tính: triệu đồng</t>
  </si>
  <si>
    <t>7</t>
  </si>
  <si>
    <t>Chỉ định thầu</t>
  </si>
  <si>
    <t>Theo đơn giá điều chỉnh</t>
  </si>
  <si>
    <r>
      <rPr>
        <b/>
        <sz val="11"/>
        <color indexed="8"/>
        <rFont val="Times New Roman"/>
        <family val="1"/>
      </rPr>
      <t>*Ghi chú:</t>
    </r>
    <r>
      <rPr>
        <sz val="11"/>
        <color indexed="8"/>
        <rFont val="Times New Roman"/>
        <family val="1"/>
      </rPr>
      <t xml:space="preserve"> Theo Quyết định số 2614/QĐ-UBND ngày 29/7/2022 của UBND tỉnh về việc phê duyệt kế hoạch lựa chọn nhà thầu các gói thầu còn lại thuộc Tiểu dự án đầu tư xây dựng công trình cải thiện cơ sở hạ tầng đô thị Ngọc Lặc, huyện Ngọc Lặc, tỉnh Thanh Hóa thuộc Dự án cải thiện cơ thiện cơ sở hạ tầng đô thị nhằm giảm thiểu tác động của biến đổi khi hậu cho 04 tỉnh ven biển Bắc Trung Bộ.</t>
    </r>
  </si>
  <si>
    <t>Dự kiến kế hoạch vốn viện trợ không hoàn lại thực hiện trong năm 2022</t>
  </si>
  <si>
    <t>Kế hoạch vốn AFD và vốn đối ứng năm 2022 (bao gồm cả vốn chuyển nguồn từ năm 2021)</t>
  </si>
  <si>
    <r>
      <rPr>
        <b/>
        <sz val="11"/>
        <rFont val="Times New Roman"/>
        <family val="1"/>
      </rPr>
      <t>*Ghi chú:</t>
    </r>
    <r>
      <rPr>
        <sz val="11"/>
        <rFont val="Times New Roman"/>
        <family val="1"/>
      </rPr>
      <t xml:space="preserve"> Kế hoạch vốn năm 2022 của các nội dung, hạng mục là số liệu dự kiến, trên cơ sở báo cáo, đánh giá của chủ đầu tư tại thời điểm xây dưng kế hoạch; căn cứ tình hình triển khai thực hiện dự án, chỉ đạo của UBND tỉnh, Chủ tịch UBND tỉnh, kế hoạch vốn được cấp có thẩm quyền giao, sẽ xác định cụ thể các giá trị nêu trên cho phù hợp.</t>
    </r>
  </si>
  <si>
    <t>Trong đó:</t>
  </si>
  <si>
    <t>Tổng số</t>
  </si>
  <si>
    <t>PHỤ LỤC 2: KẾ HOẠCH LỰA CHỌN CÁC GÓI THẦU NĂM 2022 THUỘC TIỂU DỰ ÁN CẢI THIỆN CƠ SỞ HẠ TẦNG ĐÔ THỊ NGỌC LẶC, HUYỆN NGỌC LẶC, TỈNH THANH HÓA (KHÔNG BAO GỒM GÓI THẦU HỖ TRỢ KỸ THUẬT VÀ TĂNG CƯỜNG NĂNG LỰC)</t>
  </si>
  <si>
    <t>PHỤ LỤC 3: KẾ HOẠCH VỐN NĂM 2022 THỰC HIỆN TIỂU DỰ ÁN CẢI THIỆN CƠ SỞ HẠ TẦNG ĐÔ THỊ NGỌC LẶC,
HUYỆN NGỌC LẶC, TỈNH THANH HÓA</t>
  </si>
  <si>
    <t>Tháng 2</t>
  </si>
  <si>
    <t>Tháng 3</t>
  </si>
  <si>
    <t>Tháng 1</t>
  </si>
  <si>
    <t>Tháng 4</t>
  </si>
  <si>
    <t>Trình, thẩm định và phê duyệt điều khoản tham chiếu</t>
  </si>
  <si>
    <t>Trình, thẩm định và phê duyệt E-HSMT</t>
  </si>
  <si>
    <t>Đang trong quá trình thực hiện hợp đồng</t>
  </si>
  <si>
    <r>
      <rPr>
        <b/>
        <sz val="13"/>
        <color indexed="9"/>
        <rFont val="Times New Roman"/>
        <family val="1"/>
      </rPr>
      <t xml:space="preserve">Ghi chú:
- Thời gian thực hiện các nội dung trên căn cứ vào thực tế trong quá trình triển khai thực hiện đảm bảo tính khả thi, đối với các mốc thời gian gồm: Phát hành hồ sơ mời thầu, đánh giá hồ sơ dự thầu căn cứ theo các quy định của Luật đấu thầu </t>
    </r>
    <r>
      <rPr>
        <sz val="13"/>
        <color indexed="9"/>
        <rFont val="Times New Roman"/>
        <family val="1"/>
      </rPr>
      <t xml:space="preserve">
- Đối với các gói thầu số 09, số 10, số 12: </t>
    </r>
  </si>
  <si>
    <t>Năm 2024</t>
  </si>
  <si>
    <t>Tháng 03</t>
  </si>
  <si>
    <t>Tháng 04</t>
  </si>
  <si>
    <t>Tháng 05</t>
  </si>
  <si>
    <t>Tháng 06</t>
  </si>
  <si>
    <t>Tháng 07</t>
  </si>
  <si>
    <t>Tháng 08</t>
  </si>
  <si>
    <t>Tháng 09</t>
  </si>
  <si>
    <t>Năm 2025</t>
  </si>
  <si>
    <t>Lập Hồ sơ yêu cầu, trình, thẩm định và phê duyệt HSYC</t>
  </si>
  <si>
    <t>Phát hành Hồ sơ yêu cầu cho nhà thầu được chỉ định thầu</t>
  </si>
  <si>
    <t>Nhận hồ sơ đề xuất, báo cáo đánh giá, thương thảo hợp đồng, trình kết quả lựa chọn nhà thầu</t>
  </si>
  <si>
    <t>Phê duyệt KQ LCNT</t>
  </si>
  <si>
    <t>Mở thầu xây lắp</t>
  </si>
  <si>
    <t>Đáng giá Hồ sơ dự thầu, thương thảo hợp đồng</t>
  </si>
  <si>
    <t xml:space="preserve">Xin ý kiến không phản bác AFD </t>
  </si>
  <si>
    <t>Phê duyệt kết quả lựa chọn nhà thầu, ký kết hợp đồng</t>
  </si>
  <si>
    <t>Đến ngày 31/12/2024</t>
  </si>
  <si>
    <t>30/9/2024</t>
  </si>
  <si>
    <t>PHỤ LỤC: KẾ HOẠCH THỰC HIỆN CHI TIẾT NĂM 2024</t>
  </si>
  <si>
    <t>(Kèm theo Quyết định số              /QĐ-UBND ngày            tháng 8 năm 2024 của Chủ tịch UBND tỉnh Thanh Hóa)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</si>
</sst>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dd/mm/yyyy;@"/>
    <numFmt numFmtId="165" formatCode="#,##0.0"/>
  </numFmts>
  <fonts count="22">
    <font>
      <sz val="11"/>
      <color theme="1"/>
      <name val="Calibri"/>
      <family val="2"/>
      <scheme val="minor"/>
    </font>
    <font>
      <b/>
      <sz val="12"/>
      <name val="Times New Roman"/>
      <family val="1"/>
    </font>
    <font>
      <sz val="12"/>
      <name val="Times New Roman"/>
      <family val="1"/>
    </font>
    <font>
      <sz val="12"/>
      <name val=".VnTime"/>
      <family val="2"/>
    </font>
    <font>
      <i/>
      <sz val="11"/>
      <name val="Times New Roman"/>
      <family val="1"/>
    </font>
    <font>
      <b/>
      <sz val="11"/>
      <name val="Times New Roman"/>
      <family val="1"/>
    </font>
    <font>
      <sz val="11"/>
      <name val="Times New Roman"/>
      <family val="1"/>
    </font>
    <font>
      <b/>
      <sz val="11"/>
      <color indexed="8"/>
      <name val="Times New Roman"/>
      <family val="1"/>
    </font>
    <font>
      <sz val="11"/>
      <color indexed="8"/>
      <name val="Times New Roman"/>
      <family val="1"/>
    </font>
    <font>
      <sz val="13"/>
      <color indexed="9"/>
      <name val="Times New Roman"/>
      <family val="1"/>
    </font>
    <font>
      <b/>
      <sz val="13"/>
      <color indexed="9"/>
      <name val="Times New Roman"/>
      <family val="1"/>
    </font>
    <font>
      <sz val="13"/>
      <name val="Times New Roman"/>
      <family val="1"/>
    </font>
    <font>
      <b/>
      <sz val="13"/>
      <name val="Times New Roman"/>
      <family val="1"/>
    </font>
    <font>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12"/>
      <color theme="1"/>
      <name val="Calibri"/>
      <family val="2"/>
      <scheme val="minor"/>
    </font>
    <font>
      <sz val="11.5"/>
      <color rgb="FF000000"/>
      <name val="Times New Roman"/>
      <family val="1"/>
    </font>
    <font>
      <sz val="11"/>
      <color rgb="FF000000"/>
      <name val="Times New Roman"/>
      <family val="1"/>
    </font>
    <font>
      <sz val="13"/>
      <color theme="0"/>
      <name val="Times New Roman"/>
      <family val="1"/>
    </font>
    <font>
      <i/>
      <sz val="13"/>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43" fontId="13" fillId="0" borderId="0" applyFont="0" applyFill="0" applyBorder="0" applyAlignment="0" applyProtection="0"/>
  </cellStyleXfs>
  <cellXfs count="132">
    <xf numFmtId="0" fontId="0" fillId="0" borderId="0" xfId="0"/>
    <xf numFmtId="0" fontId="0" fillId="0" borderId="0" xfId="0" applyAlignment="1">
      <alignment horizont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43" fontId="15" fillId="0" borderId="1" xfId="2" applyFont="1" applyFill="1" applyBorder="1" applyAlignment="1">
      <alignment vertical="center" wrapText="1"/>
    </xf>
    <xf numFmtId="0" fontId="15" fillId="0" borderId="1" xfId="0" applyFont="1" applyBorder="1" applyAlignment="1">
      <alignment horizontal="justify" vertical="center" wrapText="1"/>
    </xf>
    <xf numFmtId="0" fontId="0" fillId="2" borderId="0" xfId="0" applyFill="1"/>
    <xf numFmtId="43" fontId="16" fillId="0" borderId="1" xfId="0" applyNumberFormat="1" applyFont="1" applyBorder="1" applyAlignment="1">
      <alignment vertical="center" wrapText="1"/>
    </xf>
    <xf numFmtId="0" fontId="16" fillId="0" borderId="1" xfId="0" applyFont="1" applyBorder="1" applyAlignment="1">
      <alignment vertical="center" wrapText="1"/>
    </xf>
    <xf numFmtId="0" fontId="14" fillId="0" borderId="1" xfId="0" applyFont="1" applyBorder="1" applyAlignment="1">
      <alignment vertical="center" wrapText="1"/>
    </xf>
    <xf numFmtId="0" fontId="17" fillId="0" borderId="0" xfId="0" applyFont="1"/>
    <xf numFmtId="49" fontId="15"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0" fillId="0" borderId="0" xfId="0" applyNumberFormat="1" applyAlignment="1">
      <alignment horizontal="center" vertical="center"/>
    </xf>
    <xf numFmtId="43" fontId="15" fillId="0" borderId="1" xfId="2" applyFont="1" applyFill="1" applyBorder="1" applyAlignment="1">
      <alignment horizontal="justify" vertical="center" wrapText="1"/>
    </xf>
    <xf numFmtId="43" fontId="0" fillId="0" borderId="0" xfId="0" applyNumberFormat="1"/>
    <xf numFmtId="0" fontId="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43" fontId="13" fillId="0" borderId="0" xfId="2" applyFont="1"/>
    <xf numFmtId="0" fontId="5" fillId="0" borderId="0" xfId="0" applyFont="1"/>
    <xf numFmtId="0" fontId="1" fillId="0" borderId="0" xfId="0" applyFont="1"/>
    <xf numFmtId="0" fontId="6" fillId="0" borderId="0" xfId="0" applyFo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0" xfId="0" applyFont="1" applyAlignment="1">
      <alignment vertical="top"/>
    </xf>
    <xf numFmtId="0" fontId="2" fillId="0" borderId="0" xfId="0" applyFont="1" applyAlignment="1">
      <alignment vertical="top"/>
    </xf>
    <xf numFmtId="0" fontId="15" fillId="0" borderId="4" xfId="0" applyFont="1" applyBorder="1" applyAlignment="1">
      <alignment horizontal="center" vertical="top" wrapText="1"/>
    </xf>
    <xf numFmtId="0" fontId="15" fillId="0" borderId="4" xfId="0" applyFont="1" applyBorder="1" applyAlignment="1">
      <alignment horizontal="justify" vertical="top" wrapText="1"/>
    </xf>
    <xf numFmtId="49" fontId="15" fillId="0" borderId="4" xfId="0" applyNumberFormat="1" applyFont="1" applyBorder="1" applyAlignment="1">
      <alignment horizontal="center" vertical="top" wrapText="1"/>
    </xf>
    <xf numFmtId="0" fontId="15" fillId="2" borderId="4" xfId="0" applyFont="1" applyFill="1" applyBorder="1" applyAlignment="1">
      <alignment horizontal="center" vertical="top" wrapText="1"/>
    </xf>
    <xf numFmtId="0" fontId="15" fillId="0" borderId="5" xfId="0" applyFont="1" applyBorder="1" applyAlignment="1">
      <alignment horizontal="center" vertical="top" wrapText="1"/>
    </xf>
    <xf numFmtId="0" fontId="15" fillId="0" borderId="5" xfId="0" applyFont="1" applyBorder="1" applyAlignment="1">
      <alignment horizontal="justify" vertical="top" wrapText="1"/>
    </xf>
    <xf numFmtId="49" fontId="15" fillId="0" borderId="5" xfId="0" applyNumberFormat="1" applyFont="1" applyBorder="1" applyAlignment="1">
      <alignment horizontal="center" vertical="top" wrapText="1"/>
    </xf>
    <xf numFmtId="0" fontId="15" fillId="2" borderId="5" xfId="0" applyFont="1" applyFill="1" applyBorder="1" applyAlignment="1">
      <alignment horizontal="center" vertical="top" wrapText="1"/>
    </xf>
    <xf numFmtId="0" fontId="14" fillId="0" borderId="6" xfId="0" applyFont="1" applyBorder="1" applyAlignment="1">
      <alignment vertical="top" wrapText="1"/>
    </xf>
    <xf numFmtId="49" fontId="14" fillId="0" borderId="6" xfId="0" applyNumberFormat="1" applyFont="1" applyBorder="1" applyAlignment="1">
      <alignment horizontal="center" vertical="top" wrapText="1"/>
    </xf>
    <xf numFmtId="0" fontId="6" fillId="0" borderId="0" xfId="0" applyFont="1" applyAlignment="1">
      <alignment horizontal="center"/>
    </xf>
    <xf numFmtId="43" fontId="6" fillId="0" borderId="0" xfId="0" applyNumberFormat="1" applyFont="1"/>
    <xf numFmtId="0" fontId="5" fillId="0" borderId="0" xfId="0" applyFont="1" applyAlignment="1">
      <alignment vertical="top" wrapText="1"/>
    </xf>
    <xf numFmtId="0" fontId="6" fillId="0" borderId="0" xfId="0" applyFont="1" applyAlignment="1">
      <alignment vertical="top" wrapText="1"/>
    </xf>
    <xf numFmtId="0" fontId="5" fillId="0" borderId="4" xfId="0" applyFont="1" applyBorder="1" applyAlignment="1">
      <alignment horizontal="center" vertical="center" wrapText="1"/>
    </xf>
    <xf numFmtId="3" fontId="5" fillId="0" borderId="4" xfId="2" applyNumberFormat="1" applyFont="1" applyFill="1" applyBorder="1" applyAlignment="1">
      <alignment horizontal="right" vertical="center" wrapText="1"/>
    </xf>
    <xf numFmtId="0" fontId="5" fillId="0" borderId="5" xfId="0" applyFont="1" applyBorder="1" applyAlignment="1">
      <alignment horizontal="center" vertical="top" wrapText="1"/>
    </xf>
    <xf numFmtId="0" fontId="5" fillId="0" borderId="5" xfId="0" applyFont="1" applyBorder="1" applyAlignment="1">
      <alignment horizontal="left" vertical="top" wrapText="1"/>
    </xf>
    <xf numFmtId="3" fontId="5" fillId="0" borderId="5" xfId="2" applyNumberFormat="1" applyFont="1" applyFill="1" applyBorder="1" applyAlignment="1">
      <alignment horizontal="right" vertical="top" wrapText="1"/>
    </xf>
    <xf numFmtId="0" fontId="5" fillId="0" borderId="5" xfId="0" applyFont="1" applyBorder="1" applyAlignment="1">
      <alignment horizontal="justify" vertical="top" wrapText="1"/>
    </xf>
    <xf numFmtId="0" fontId="6" fillId="0" borderId="5" xfId="0" applyFont="1" applyBorder="1" applyAlignment="1">
      <alignment horizontal="center" vertical="top" wrapText="1"/>
    </xf>
    <xf numFmtId="0" fontId="6" fillId="0" borderId="5" xfId="0" applyFont="1" applyBorder="1" applyAlignment="1">
      <alignment horizontal="justify" vertical="top" wrapText="1"/>
    </xf>
    <xf numFmtId="3" fontId="6" fillId="0" borderId="5" xfId="2" applyNumberFormat="1" applyFont="1" applyFill="1" applyBorder="1" applyAlignment="1">
      <alignment horizontal="right" vertical="top" wrapText="1"/>
    </xf>
    <xf numFmtId="3" fontId="5" fillId="0" borderId="5" xfId="0" applyNumberFormat="1" applyFont="1" applyBorder="1" applyAlignment="1">
      <alignment horizontal="right" vertical="top" wrapText="1"/>
    </xf>
    <xf numFmtId="0" fontId="6" fillId="0" borderId="6" xfId="0" applyFont="1" applyBorder="1" applyAlignment="1">
      <alignment horizontal="center" vertical="top" wrapText="1"/>
    </xf>
    <xf numFmtId="0" fontId="6" fillId="0" borderId="6" xfId="0" applyFont="1" applyBorder="1" applyAlignment="1">
      <alignment horizontal="justify" vertical="top" wrapText="1"/>
    </xf>
    <xf numFmtId="3" fontId="6" fillId="0" borderId="6" xfId="2" applyNumberFormat="1" applyFont="1" applyFill="1" applyBorder="1" applyAlignment="1">
      <alignment horizontal="right" vertical="top" wrapText="1"/>
    </xf>
    <xf numFmtId="3" fontId="5" fillId="0" borderId="6" xfId="2" applyNumberFormat="1" applyFont="1" applyFill="1" applyBorder="1" applyAlignment="1">
      <alignment horizontal="right" vertical="top" wrapText="1"/>
    </xf>
    <xf numFmtId="0" fontId="1" fillId="0" borderId="4" xfId="0" applyFont="1" applyBorder="1" applyAlignment="1">
      <alignment horizontal="center" vertical="top" wrapText="1"/>
    </xf>
    <xf numFmtId="0" fontId="1" fillId="0" borderId="4" xfId="0" applyFont="1" applyBorder="1" applyAlignment="1">
      <alignment horizontal="center" vertical="top"/>
    </xf>
    <xf numFmtId="0" fontId="1" fillId="0" borderId="4" xfId="0" applyFont="1" applyBorder="1" applyAlignment="1">
      <alignment vertical="top"/>
    </xf>
    <xf numFmtId="0" fontId="1" fillId="0" borderId="5" xfId="0" applyFont="1" applyBorder="1" applyAlignment="1">
      <alignment horizontal="center" vertical="top" wrapText="1"/>
    </xf>
    <xf numFmtId="0" fontId="1" fillId="0" borderId="5" xfId="0" applyFont="1" applyBorder="1" applyAlignment="1">
      <alignment horizontal="center" vertical="top"/>
    </xf>
    <xf numFmtId="0" fontId="1" fillId="0" borderId="5" xfId="0" applyFont="1" applyBorder="1" applyAlignment="1">
      <alignment vertical="top"/>
    </xf>
    <xf numFmtId="14" fontId="1" fillId="0" borderId="5" xfId="0" applyNumberFormat="1" applyFont="1" applyBorder="1" applyAlignment="1">
      <alignment horizontal="center" vertical="top"/>
    </xf>
    <xf numFmtId="14" fontId="1" fillId="0" borderId="5" xfId="0" applyNumberFormat="1" applyFont="1" applyBorder="1" applyAlignment="1">
      <alignment vertical="top"/>
    </xf>
    <xf numFmtId="0" fontId="2" fillId="0" borderId="5" xfId="0" applyFont="1" applyBorder="1" applyAlignment="1">
      <alignment horizontal="center" vertical="top"/>
    </xf>
    <xf numFmtId="14" fontId="2" fillId="0" borderId="5" xfId="0" applyNumberFormat="1" applyFont="1" applyBorder="1" applyAlignment="1">
      <alignment horizontal="center" vertical="top"/>
    </xf>
    <xf numFmtId="0" fontId="2" fillId="0" borderId="5" xfId="0" applyFont="1" applyBorder="1" applyAlignment="1">
      <alignment vertical="top"/>
    </xf>
    <xf numFmtId="14" fontId="2" fillId="0" borderId="5" xfId="0" applyNumberFormat="1" applyFont="1" applyBorder="1" applyAlignment="1">
      <alignment vertical="top"/>
    </xf>
    <xf numFmtId="2" fontId="1" fillId="0" borderId="5" xfId="0" applyNumberFormat="1" applyFont="1" applyBorder="1" applyAlignment="1">
      <alignment vertical="top"/>
    </xf>
    <xf numFmtId="2" fontId="2" fillId="0" borderId="5" xfId="0" applyNumberFormat="1" applyFont="1" applyBorder="1" applyAlignment="1">
      <alignment vertical="top"/>
    </xf>
    <xf numFmtId="14" fontId="2" fillId="0" borderId="6" xfId="0" applyNumberFormat="1" applyFont="1" applyBorder="1" applyAlignment="1">
      <alignment horizontal="center" vertical="top"/>
    </xf>
    <xf numFmtId="0" fontId="2" fillId="0" borderId="6" xfId="0" applyFont="1" applyBorder="1" applyAlignment="1">
      <alignment horizontal="center" vertical="top"/>
    </xf>
    <xf numFmtId="0" fontId="2" fillId="0" borderId="6" xfId="0" applyFont="1" applyBorder="1" applyAlignment="1">
      <alignment vertical="top"/>
    </xf>
    <xf numFmtId="0" fontId="15" fillId="0" borderId="0" xfId="0" applyFont="1"/>
    <xf numFmtId="0" fontId="15" fillId="0" borderId="0" xfId="0" applyFont="1" applyAlignment="1">
      <alignment horizontal="center"/>
    </xf>
    <xf numFmtId="49" fontId="15" fillId="0" borderId="0" xfId="0" applyNumberFormat="1" applyFont="1" applyAlignment="1">
      <alignment horizontal="center" vertical="center"/>
    </xf>
    <xf numFmtId="165" fontId="15" fillId="0" borderId="4" xfId="2" applyNumberFormat="1" applyFont="1" applyFill="1" applyBorder="1" applyAlignment="1">
      <alignment vertical="top" wrapText="1"/>
    </xf>
    <xf numFmtId="0" fontId="19" fillId="0" borderId="4" xfId="0" applyFont="1" applyBorder="1" applyAlignment="1">
      <alignment horizontal="center" vertical="top" wrapText="1"/>
    </xf>
    <xf numFmtId="0" fontId="15" fillId="0" borderId="0" xfId="0" applyFont="1" applyAlignment="1">
      <alignment vertical="top"/>
    </xf>
    <xf numFmtId="165" fontId="15" fillId="0" borderId="5" xfId="2" applyNumberFormat="1" applyFont="1" applyFill="1" applyBorder="1" applyAlignment="1">
      <alignment vertical="top" wrapText="1"/>
    </xf>
    <xf numFmtId="0" fontId="15" fillId="2" borderId="0" xfId="0" applyFont="1" applyFill="1" applyAlignment="1">
      <alignment vertical="top"/>
    </xf>
    <xf numFmtId="165" fontId="14" fillId="0" borderId="6" xfId="0" applyNumberFormat="1" applyFont="1" applyBorder="1" applyAlignment="1">
      <alignment vertical="top"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justify" vertical="center" wrapText="1"/>
    </xf>
    <xf numFmtId="0" fontId="2"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164" fontId="2" fillId="0" borderId="5" xfId="0" applyNumberFormat="1" applyFont="1" applyBorder="1" applyAlignment="1">
      <alignment horizontal="center" vertical="center" wrapText="1"/>
    </xf>
    <xf numFmtId="164" fontId="1" fillId="0" borderId="5" xfId="0" applyNumberFormat="1" applyFont="1" applyBorder="1" applyAlignment="1">
      <alignment horizontal="center" vertical="center"/>
    </xf>
    <xf numFmtId="164" fontId="1" fillId="0" borderId="5" xfId="0" applyNumberFormat="1" applyFont="1" applyBorder="1" applyAlignment="1">
      <alignment horizontal="center" vertical="center" wrapText="1"/>
    </xf>
    <xf numFmtId="0" fontId="1" fillId="0" borderId="6" xfId="0" applyFont="1" applyBorder="1" applyAlignment="1">
      <alignment horizontal="center" vertical="center"/>
    </xf>
    <xf numFmtId="164" fontId="1" fillId="0" borderId="6" xfId="0" applyNumberFormat="1" applyFont="1" applyBorder="1" applyAlignment="1">
      <alignment horizontal="center" vertical="center" wrapText="1"/>
    </xf>
    <xf numFmtId="0" fontId="11" fillId="0" borderId="7" xfId="0" applyFont="1" applyBorder="1" applyAlignment="1">
      <alignment vertical="center" wrapText="1"/>
    </xf>
    <xf numFmtId="164" fontId="1" fillId="0" borderId="5" xfId="0" applyNumberFormat="1"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0" fontId="12" fillId="0" borderId="0" xfId="0" applyFont="1" applyAlignment="1">
      <alignment horizontal="center" vertical="center" wrapText="1"/>
    </xf>
    <xf numFmtId="0" fontId="21" fillId="0" borderId="0" xfId="0" applyFont="1" applyAlignment="1">
      <alignment horizontal="center" vertical="center" wrapText="1"/>
    </xf>
    <xf numFmtId="0" fontId="1" fillId="0" borderId="1" xfId="0" applyFont="1" applyBorder="1" applyAlignment="1">
      <alignment horizontal="center"/>
    </xf>
    <xf numFmtId="0" fontId="20" fillId="0" borderId="0" xfId="0" applyFont="1" applyAlignment="1">
      <alignment horizontal="justify" vertical="center" wrapText="1"/>
    </xf>
    <xf numFmtId="0" fontId="20" fillId="0" borderId="0" xfId="0" applyFont="1" applyAlignment="1">
      <alignment horizontal="justify" vertical="center"/>
    </xf>
    <xf numFmtId="0" fontId="1"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0" fontId="16" fillId="0" borderId="0" xfId="0" applyFont="1" applyAlignment="1">
      <alignment horizontal="center" vertical="center"/>
    </xf>
    <xf numFmtId="0" fontId="16"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top" wrapText="1"/>
    </xf>
    <xf numFmtId="0" fontId="15" fillId="0" borderId="0" xfId="0" applyFont="1" applyAlignment="1">
      <alignment horizontal="justify" vertical="top" wrapText="1"/>
    </xf>
    <xf numFmtId="49" fontId="14" fillId="0" borderId="8"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0" fontId="6" fillId="0" borderId="0" xfId="0" applyFont="1" applyAlignment="1">
      <alignment horizontal="justify"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7" xfId="0" applyFont="1" applyBorder="1" applyAlignment="1">
      <alignment horizontal="right"/>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cellXfs>
  <cellStyles count="3">
    <cellStyle name="Bình thường 5" xfId="1"/>
    <cellStyle name="Comma" xfId="2"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152400</xdr:colOff>
      <xdr:row>29</xdr:row>
      <xdr:rowOff>152400</xdr:rowOff>
    </xdr:to>
    <xdr:pic>
      <xdr:nvPicPr>
        <xdr:cNvPr id="100349" name="image4.png">
          <a:extLst>
            <a:ext uri="{FF2B5EF4-FFF2-40B4-BE49-F238E27FC236}">
              <a16:creationId xmlns:a16="http://schemas.microsoft.com/office/drawing/2014/main" xmlns="" id="{00000000-0008-0000-0400-0000FD87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80391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9525</xdr:rowOff>
    </xdr:from>
    <xdr:to>
      <xdr:col>1</xdr:col>
      <xdr:colOff>152400</xdr:colOff>
      <xdr:row>29</xdr:row>
      <xdr:rowOff>152400</xdr:rowOff>
    </xdr:to>
    <xdr:pic>
      <xdr:nvPicPr>
        <xdr:cNvPr id="100350" name="image5.png">
          <a:extLst>
            <a:ext uri="{FF2B5EF4-FFF2-40B4-BE49-F238E27FC236}">
              <a16:creationId xmlns:a16="http://schemas.microsoft.com/office/drawing/2014/main" xmlns="" id="{00000000-0008-0000-0400-0000FE87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8048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190500</xdr:rowOff>
    </xdr:from>
    <xdr:to>
      <xdr:col>1</xdr:col>
      <xdr:colOff>152400</xdr:colOff>
      <xdr:row>29</xdr:row>
      <xdr:rowOff>152400</xdr:rowOff>
    </xdr:to>
    <xdr:pic>
      <xdr:nvPicPr>
        <xdr:cNvPr id="100351" name="image4.png">
          <a:extLst>
            <a:ext uri="{FF2B5EF4-FFF2-40B4-BE49-F238E27FC236}">
              <a16:creationId xmlns:a16="http://schemas.microsoft.com/office/drawing/2014/main" xmlns="" id="{00000000-0008-0000-0400-0000FF87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82296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76" name="image5.png">
          <a:extLst>
            <a:ext uri="{FF2B5EF4-FFF2-40B4-BE49-F238E27FC236}">
              <a16:creationId xmlns:a16="http://schemas.microsoft.com/office/drawing/2014/main" xmlns="" id="{00000000-0008-0000-0400-000000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01377" name="image5.png">
          <a:extLst>
            <a:ext uri="{FF2B5EF4-FFF2-40B4-BE49-F238E27FC236}">
              <a16:creationId xmlns:a16="http://schemas.microsoft.com/office/drawing/2014/main" xmlns="" id="{00000000-0008-0000-0400-000001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78" name="image5.png">
          <a:extLst>
            <a:ext uri="{FF2B5EF4-FFF2-40B4-BE49-F238E27FC236}">
              <a16:creationId xmlns:a16="http://schemas.microsoft.com/office/drawing/2014/main" xmlns="" id="{00000000-0008-0000-0400-000002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79" name="image4.png">
          <a:extLst>
            <a:ext uri="{FF2B5EF4-FFF2-40B4-BE49-F238E27FC236}">
              <a16:creationId xmlns:a16="http://schemas.microsoft.com/office/drawing/2014/main" xmlns="" id="{00000000-0008-0000-0400-000003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0" name="image5.png">
          <a:extLst>
            <a:ext uri="{FF2B5EF4-FFF2-40B4-BE49-F238E27FC236}">
              <a16:creationId xmlns:a16="http://schemas.microsoft.com/office/drawing/2014/main" xmlns="" id="{00000000-0008-0000-0400-000004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1" name="image5.png">
          <a:extLst>
            <a:ext uri="{FF2B5EF4-FFF2-40B4-BE49-F238E27FC236}">
              <a16:creationId xmlns:a16="http://schemas.microsoft.com/office/drawing/2014/main" xmlns="" id="{00000000-0008-0000-0400-000005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2" name="image5.png">
          <a:extLst>
            <a:ext uri="{FF2B5EF4-FFF2-40B4-BE49-F238E27FC236}">
              <a16:creationId xmlns:a16="http://schemas.microsoft.com/office/drawing/2014/main" xmlns="" id="{00000000-0008-0000-0400-000006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3" name="image4.png">
          <a:extLst>
            <a:ext uri="{FF2B5EF4-FFF2-40B4-BE49-F238E27FC236}">
              <a16:creationId xmlns:a16="http://schemas.microsoft.com/office/drawing/2014/main" xmlns="" id="{00000000-0008-0000-0400-000007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4" name="image5.png">
          <a:extLst>
            <a:ext uri="{FF2B5EF4-FFF2-40B4-BE49-F238E27FC236}">
              <a16:creationId xmlns:a16="http://schemas.microsoft.com/office/drawing/2014/main" xmlns="" id="{00000000-0008-0000-0400-000008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01385" name="image5.png">
          <a:extLst>
            <a:ext uri="{FF2B5EF4-FFF2-40B4-BE49-F238E27FC236}">
              <a16:creationId xmlns:a16="http://schemas.microsoft.com/office/drawing/2014/main" xmlns="" id="{00000000-0008-0000-0400-000009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11206</xdr:colOff>
      <xdr:row>6</xdr:row>
      <xdr:rowOff>190500</xdr:rowOff>
    </xdr:from>
    <xdr:to>
      <xdr:col>16</xdr:col>
      <xdr:colOff>626974</xdr:colOff>
      <xdr:row>6</xdr:row>
      <xdr:rowOff>215153</xdr:rowOff>
    </xdr:to>
    <xdr:cxnSp macro="">
      <xdr:nvCxnSpPr>
        <xdr:cNvPr id="47" name="Straight Connector 46">
          <a:extLst>
            <a:ext uri="{FF2B5EF4-FFF2-40B4-BE49-F238E27FC236}">
              <a16:creationId xmlns:a16="http://schemas.microsoft.com/office/drawing/2014/main" xmlns="" id="{00000000-0008-0000-0400-00002F000000}"/>
            </a:ext>
          </a:extLst>
        </xdr:cNvPr>
        <xdr:cNvCxnSpPr/>
      </xdr:nvCxnSpPr>
      <xdr:spPr>
        <a:xfrm>
          <a:off x="6089277" y="2162735"/>
          <a:ext cx="8182535" cy="24653"/>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14520</xdr:colOff>
      <xdr:row>7</xdr:row>
      <xdr:rowOff>0</xdr:rowOff>
    </xdr:from>
    <xdr:to>
      <xdr:col>8</xdr:col>
      <xdr:colOff>117070</xdr:colOff>
      <xdr:row>7</xdr:row>
      <xdr:rowOff>0</xdr:rowOff>
    </xdr:to>
    <xdr:cxnSp macro="">
      <xdr:nvCxnSpPr>
        <xdr:cNvPr id="75" name="Straight Connector 74">
          <a:extLst>
            <a:ext uri="{FF2B5EF4-FFF2-40B4-BE49-F238E27FC236}">
              <a16:creationId xmlns:a16="http://schemas.microsoft.com/office/drawing/2014/main" xmlns="" id="{00000000-0008-0000-0400-00004B000000}"/>
            </a:ext>
          </a:extLst>
        </xdr:cNvPr>
        <xdr:cNvCxnSpPr/>
      </xdr:nvCxnSpPr>
      <xdr:spPr>
        <a:xfrm>
          <a:off x="8034011" y="2679584"/>
          <a:ext cx="118117" cy="2862"/>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117788</xdr:colOff>
      <xdr:row>7</xdr:row>
      <xdr:rowOff>0</xdr:rowOff>
    </xdr:from>
    <xdr:to>
      <xdr:col>8</xdr:col>
      <xdr:colOff>476548</xdr:colOff>
      <xdr:row>7</xdr:row>
      <xdr:rowOff>0</xdr:rowOff>
    </xdr:to>
    <xdr:cxnSp macro="">
      <xdr:nvCxnSpPr>
        <xdr:cNvPr id="89" name="Straight Connector 88">
          <a:extLst>
            <a:ext uri="{FF2B5EF4-FFF2-40B4-BE49-F238E27FC236}">
              <a16:creationId xmlns:a16="http://schemas.microsoft.com/office/drawing/2014/main" xmlns="" id="{00000000-0008-0000-0400-000059000000}"/>
            </a:ext>
          </a:extLst>
        </xdr:cNvPr>
        <xdr:cNvCxnSpPr/>
      </xdr:nvCxnSpPr>
      <xdr:spPr>
        <a:xfrm flipV="1">
          <a:off x="8152406" y="3003176"/>
          <a:ext cx="352859" cy="3"/>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10</xdr:row>
      <xdr:rowOff>166410</xdr:rowOff>
    </xdr:from>
    <xdr:to>
      <xdr:col>15</xdr:col>
      <xdr:colOff>526677</xdr:colOff>
      <xdr:row>10</xdr:row>
      <xdr:rowOff>201706</xdr:rowOff>
    </xdr:to>
    <xdr:cxnSp macro="">
      <xdr:nvCxnSpPr>
        <xdr:cNvPr id="93" name="Straight Connector 92">
          <a:extLst>
            <a:ext uri="{FF2B5EF4-FFF2-40B4-BE49-F238E27FC236}">
              <a16:creationId xmlns:a16="http://schemas.microsoft.com/office/drawing/2014/main" xmlns="" id="{00000000-0008-0000-0400-00005D000000}"/>
            </a:ext>
          </a:extLst>
        </xdr:cNvPr>
        <xdr:cNvCxnSpPr/>
      </xdr:nvCxnSpPr>
      <xdr:spPr>
        <a:xfrm>
          <a:off x="5916706" y="2553263"/>
          <a:ext cx="7239000" cy="35296"/>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679961</xdr:colOff>
      <xdr:row>14</xdr:row>
      <xdr:rowOff>207310</xdr:rowOff>
    </xdr:from>
    <xdr:to>
      <xdr:col>12</xdr:col>
      <xdr:colOff>126462</xdr:colOff>
      <xdr:row>14</xdr:row>
      <xdr:rowOff>212912</xdr:rowOff>
    </xdr:to>
    <xdr:cxnSp macro="">
      <xdr:nvCxnSpPr>
        <xdr:cNvPr id="100" name="Straight Connector 99">
          <a:extLst>
            <a:ext uri="{FF2B5EF4-FFF2-40B4-BE49-F238E27FC236}">
              <a16:creationId xmlns:a16="http://schemas.microsoft.com/office/drawing/2014/main" xmlns="" id="{00000000-0008-0000-0400-000064000000}"/>
            </a:ext>
          </a:extLst>
        </xdr:cNvPr>
        <xdr:cNvCxnSpPr/>
      </xdr:nvCxnSpPr>
      <xdr:spPr>
        <a:xfrm>
          <a:off x="9374925" y="2193953"/>
          <a:ext cx="1487573" cy="5602"/>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268941</xdr:colOff>
      <xdr:row>23</xdr:row>
      <xdr:rowOff>224118</xdr:rowOff>
    </xdr:from>
    <xdr:to>
      <xdr:col>29</xdr:col>
      <xdr:colOff>11167</xdr:colOff>
      <xdr:row>23</xdr:row>
      <xdr:rowOff>225706</xdr:rowOff>
    </xdr:to>
    <xdr:cxnSp macro="">
      <xdr:nvCxnSpPr>
        <xdr:cNvPr id="122" name="Straight Connector 121">
          <a:extLst>
            <a:ext uri="{FF2B5EF4-FFF2-40B4-BE49-F238E27FC236}">
              <a16:creationId xmlns:a16="http://schemas.microsoft.com/office/drawing/2014/main" xmlns="" id="{00000000-0008-0000-0400-00007A000000}"/>
            </a:ext>
          </a:extLst>
        </xdr:cNvPr>
        <xdr:cNvCxnSpPr/>
      </xdr:nvCxnSpPr>
      <xdr:spPr>
        <a:xfrm>
          <a:off x="6185647" y="5434853"/>
          <a:ext cx="15553726" cy="158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172570</xdr:rowOff>
    </xdr:to>
    <xdr:pic>
      <xdr:nvPicPr>
        <xdr:cNvPr id="101392" name="image5.png">
          <a:extLst>
            <a:ext uri="{FF2B5EF4-FFF2-40B4-BE49-F238E27FC236}">
              <a16:creationId xmlns:a16="http://schemas.microsoft.com/office/drawing/2014/main" xmlns="" id="{00000000-0008-0000-0400-000010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211175"/>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3" name="image5.png">
          <a:extLst>
            <a:ext uri="{FF2B5EF4-FFF2-40B4-BE49-F238E27FC236}">
              <a16:creationId xmlns:a16="http://schemas.microsoft.com/office/drawing/2014/main" xmlns="" id="{00000000-0008-0000-0400-000011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4" name="image4.png">
          <a:extLst>
            <a:ext uri="{FF2B5EF4-FFF2-40B4-BE49-F238E27FC236}">
              <a16:creationId xmlns:a16="http://schemas.microsoft.com/office/drawing/2014/main" xmlns="" id="{00000000-0008-0000-0400-000012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5" name="image5.png">
          <a:extLst>
            <a:ext uri="{FF2B5EF4-FFF2-40B4-BE49-F238E27FC236}">
              <a16:creationId xmlns:a16="http://schemas.microsoft.com/office/drawing/2014/main" xmlns="" id="{00000000-0008-0000-0400-000013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6" name="image5.png">
          <a:extLst>
            <a:ext uri="{FF2B5EF4-FFF2-40B4-BE49-F238E27FC236}">
              <a16:creationId xmlns:a16="http://schemas.microsoft.com/office/drawing/2014/main" xmlns="" id="{00000000-0008-0000-0400-000014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7" name="image5.png">
          <a:extLst>
            <a:ext uri="{FF2B5EF4-FFF2-40B4-BE49-F238E27FC236}">
              <a16:creationId xmlns:a16="http://schemas.microsoft.com/office/drawing/2014/main" xmlns="" id="{00000000-0008-0000-0400-000015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8" name="image4.png">
          <a:extLst>
            <a:ext uri="{FF2B5EF4-FFF2-40B4-BE49-F238E27FC236}">
              <a16:creationId xmlns:a16="http://schemas.microsoft.com/office/drawing/2014/main" xmlns="" id="{00000000-0008-0000-0400-000016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9525</xdr:rowOff>
    </xdr:from>
    <xdr:to>
      <xdr:col>1</xdr:col>
      <xdr:colOff>152400</xdr:colOff>
      <xdr:row>47</xdr:row>
      <xdr:rowOff>161925</xdr:rowOff>
    </xdr:to>
    <xdr:pic>
      <xdr:nvPicPr>
        <xdr:cNvPr id="101399" name="image5.png">
          <a:extLst>
            <a:ext uri="{FF2B5EF4-FFF2-40B4-BE49-F238E27FC236}">
              <a16:creationId xmlns:a16="http://schemas.microsoft.com/office/drawing/2014/main" xmlns="" id="{00000000-0008-0000-0400-000017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69735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180975</xdr:rowOff>
    </xdr:from>
    <xdr:to>
      <xdr:col>1</xdr:col>
      <xdr:colOff>152400</xdr:colOff>
      <xdr:row>48</xdr:row>
      <xdr:rowOff>142876</xdr:rowOff>
    </xdr:to>
    <xdr:pic>
      <xdr:nvPicPr>
        <xdr:cNvPr id="101400" name="image5.png">
          <a:extLst>
            <a:ext uri="{FF2B5EF4-FFF2-40B4-BE49-F238E27FC236}">
              <a16:creationId xmlns:a16="http://schemas.microsoft.com/office/drawing/2014/main" xmlns="" id="{00000000-0008-0000-0400-000018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714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190500</xdr:rowOff>
    </xdr:from>
    <xdr:to>
      <xdr:col>1</xdr:col>
      <xdr:colOff>152400</xdr:colOff>
      <xdr:row>47</xdr:row>
      <xdr:rowOff>165846</xdr:rowOff>
    </xdr:to>
    <xdr:pic>
      <xdr:nvPicPr>
        <xdr:cNvPr id="101401" name="image5.png">
          <a:extLst>
            <a:ext uri="{FF2B5EF4-FFF2-40B4-BE49-F238E27FC236}">
              <a16:creationId xmlns:a16="http://schemas.microsoft.com/office/drawing/2014/main" xmlns="" id="{00000000-0008-0000-0400-000019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687830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01402" name="image5.png">
          <a:extLst>
            <a:ext uri="{FF2B5EF4-FFF2-40B4-BE49-F238E27FC236}">
              <a16:creationId xmlns:a16="http://schemas.microsoft.com/office/drawing/2014/main" xmlns="" id="{00000000-0008-0000-0400-00001A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xdr:row>
      <xdr:rowOff>201866</xdr:rowOff>
    </xdr:from>
    <xdr:to>
      <xdr:col>14</xdr:col>
      <xdr:colOff>13607</xdr:colOff>
      <xdr:row>4</xdr:row>
      <xdr:rowOff>201866</xdr:rowOff>
    </xdr:to>
    <xdr:cxnSp macro="">
      <xdr:nvCxnSpPr>
        <xdr:cNvPr id="81" name="Straight Connector 80">
          <a:extLst>
            <a:ext uri="{FF2B5EF4-FFF2-40B4-BE49-F238E27FC236}">
              <a16:creationId xmlns:a16="http://schemas.microsoft.com/office/drawing/2014/main" xmlns="" id="{00000000-0008-0000-0400-000051000000}"/>
            </a:ext>
          </a:extLst>
        </xdr:cNvPr>
        <xdr:cNvCxnSpPr/>
      </xdr:nvCxnSpPr>
      <xdr:spPr>
        <a:xfrm>
          <a:off x="6027964" y="1562580"/>
          <a:ext cx="6068786"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511898</xdr:colOff>
      <xdr:row>7</xdr:row>
      <xdr:rowOff>0</xdr:rowOff>
    </xdr:from>
    <xdr:to>
      <xdr:col>9</xdr:col>
      <xdr:colOff>10560</xdr:colOff>
      <xdr:row>7</xdr:row>
      <xdr:rowOff>0</xdr:rowOff>
    </xdr:to>
    <xdr:cxnSp macro="">
      <xdr:nvCxnSpPr>
        <xdr:cNvPr id="86" name="Straight Connector 85">
          <a:extLst>
            <a:ext uri="{FF2B5EF4-FFF2-40B4-BE49-F238E27FC236}">
              <a16:creationId xmlns:a16="http://schemas.microsoft.com/office/drawing/2014/main" xmlns="" id="{00000000-0008-0000-0400-000056000000}"/>
            </a:ext>
          </a:extLst>
        </xdr:cNvPr>
        <xdr:cNvCxnSpPr/>
      </xdr:nvCxnSpPr>
      <xdr:spPr>
        <a:xfrm flipV="1">
          <a:off x="8540801" y="3294529"/>
          <a:ext cx="166170"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152400</xdr:rowOff>
    </xdr:to>
    <xdr:pic>
      <xdr:nvPicPr>
        <xdr:cNvPr id="101405" name="image5.png">
          <a:extLst>
            <a:ext uri="{FF2B5EF4-FFF2-40B4-BE49-F238E27FC236}">
              <a16:creationId xmlns:a16="http://schemas.microsoft.com/office/drawing/2014/main" xmlns="" id="{00000000-0008-0000-0400-00001D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1420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406" name="image5.png">
          <a:extLst>
            <a:ext uri="{FF2B5EF4-FFF2-40B4-BE49-F238E27FC236}">
              <a16:creationId xmlns:a16="http://schemas.microsoft.com/office/drawing/2014/main" xmlns="" id="{00000000-0008-0000-0400-00001E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1420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161925</xdr:rowOff>
    </xdr:to>
    <xdr:pic>
      <xdr:nvPicPr>
        <xdr:cNvPr id="101407" name="image5.png">
          <a:extLst>
            <a:ext uri="{FF2B5EF4-FFF2-40B4-BE49-F238E27FC236}">
              <a16:creationId xmlns:a16="http://schemas.microsoft.com/office/drawing/2014/main" xmlns="" id="{00000000-0008-0000-0400-00001F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142047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72483</xdr:colOff>
      <xdr:row>12</xdr:row>
      <xdr:rowOff>205849</xdr:rowOff>
    </xdr:from>
    <xdr:to>
      <xdr:col>10</xdr:col>
      <xdr:colOff>312947</xdr:colOff>
      <xdr:row>12</xdr:row>
      <xdr:rowOff>205850</xdr:rowOff>
    </xdr:to>
    <xdr:cxnSp macro="">
      <xdr:nvCxnSpPr>
        <xdr:cNvPr id="151" name="Straight Connector 150">
          <a:extLst>
            <a:ext uri="{FF2B5EF4-FFF2-40B4-BE49-F238E27FC236}">
              <a16:creationId xmlns:a16="http://schemas.microsoft.com/office/drawing/2014/main" xmlns="" id="{00000000-0008-0000-0400-000097000000}"/>
            </a:ext>
          </a:extLst>
        </xdr:cNvPr>
        <xdr:cNvCxnSpPr/>
      </xdr:nvCxnSpPr>
      <xdr:spPr>
        <a:xfrm flipV="1">
          <a:off x="9328542" y="3321084"/>
          <a:ext cx="240464"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336176</xdr:colOff>
      <xdr:row>13</xdr:row>
      <xdr:rowOff>201705</xdr:rowOff>
    </xdr:from>
    <xdr:to>
      <xdr:col>10</xdr:col>
      <xdr:colOff>657192</xdr:colOff>
      <xdr:row>13</xdr:row>
      <xdr:rowOff>201705</xdr:rowOff>
    </xdr:to>
    <xdr:cxnSp macro="">
      <xdr:nvCxnSpPr>
        <xdr:cNvPr id="155" name="Straight Connector 154">
          <a:extLst>
            <a:ext uri="{FF2B5EF4-FFF2-40B4-BE49-F238E27FC236}">
              <a16:creationId xmlns:a16="http://schemas.microsoft.com/office/drawing/2014/main" xmlns="" id="{00000000-0008-0000-0400-00009B000000}"/>
            </a:ext>
          </a:extLst>
        </xdr:cNvPr>
        <xdr:cNvCxnSpPr/>
      </xdr:nvCxnSpPr>
      <xdr:spPr>
        <a:xfrm>
          <a:off x="9592235" y="3720352"/>
          <a:ext cx="321016"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70407</xdr:colOff>
      <xdr:row>11</xdr:row>
      <xdr:rowOff>201706</xdr:rowOff>
    </xdr:from>
    <xdr:to>
      <xdr:col>10</xdr:col>
      <xdr:colOff>623385</xdr:colOff>
      <xdr:row>11</xdr:row>
      <xdr:rowOff>205850</xdr:rowOff>
    </xdr:to>
    <xdr:cxnSp macro="">
      <xdr:nvCxnSpPr>
        <xdr:cNvPr id="158" name="Straight Connector 157">
          <a:extLst>
            <a:ext uri="{FF2B5EF4-FFF2-40B4-BE49-F238E27FC236}">
              <a16:creationId xmlns:a16="http://schemas.microsoft.com/office/drawing/2014/main" xmlns="" id="{00000000-0008-0000-0400-00009E000000}"/>
            </a:ext>
          </a:extLst>
        </xdr:cNvPr>
        <xdr:cNvCxnSpPr/>
      </xdr:nvCxnSpPr>
      <xdr:spPr>
        <a:xfrm flipV="1">
          <a:off x="9326466" y="2913530"/>
          <a:ext cx="552978" cy="4144"/>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7022</xdr:colOff>
      <xdr:row>15</xdr:row>
      <xdr:rowOff>209431</xdr:rowOff>
    </xdr:from>
    <xdr:to>
      <xdr:col>10</xdr:col>
      <xdr:colOff>274175</xdr:colOff>
      <xdr:row>15</xdr:row>
      <xdr:rowOff>209432</xdr:rowOff>
    </xdr:to>
    <xdr:cxnSp macro="">
      <xdr:nvCxnSpPr>
        <xdr:cNvPr id="162" name="Straight Connector 161">
          <a:extLst>
            <a:ext uri="{FF2B5EF4-FFF2-40B4-BE49-F238E27FC236}">
              <a16:creationId xmlns:a16="http://schemas.microsoft.com/office/drawing/2014/main" xmlns="" id="{00000000-0008-0000-0400-0000A2000000}"/>
            </a:ext>
          </a:extLst>
        </xdr:cNvPr>
        <xdr:cNvCxnSpPr/>
      </xdr:nvCxnSpPr>
      <xdr:spPr>
        <a:xfrm>
          <a:off x="9382343" y="2590681"/>
          <a:ext cx="267153"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340178</xdr:colOff>
      <xdr:row>16</xdr:row>
      <xdr:rowOff>165108</xdr:rowOff>
    </xdr:from>
    <xdr:to>
      <xdr:col>14</xdr:col>
      <xdr:colOff>299358</xdr:colOff>
      <xdr:row>16</xdr:row>
      <xdr:rowOff>176893</xdr:rowOff>
    </xdr:to>
    <xdr:cxnSp macro="">
      <xdr:nvCxnSpPr>
        <xdr:cNvPr id="165" name="Straight Connector 164">
          <a:extLst>
            <a:ext uri="{FF2B5EF4-FFF2-40B4-BE49-F238E27FC236}">
              <a16:creationId xmlns:a16="http://schemas.microsoft.com/office/drawing/2014/main" xmlns="" id="{00000000-0008-0000-0400-0000A5000000}"/>
            </a:ext>
          </a:extLst>
        </xdr:cNvPr>
        <xdr:cNvCxnSpPr/>
      </xdr:nvCxnSpPr>
      <xdr:spPr>
        <a:xfrm>
          <a:off x="11062607" y="3485251"/>
          <a:ext cx="1319894" cy="11785"/>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123875</xdr:colOff>
      <xdr:row>17</xdr:row>
      <xdr:rowOff>123265</xdr:rowOff>
    </xdr:from>
    <xdr:to>
      <xdr:col>14</xdr:col>
      <xdr:colOff>299358</xdr:colOff>
      <xdr:row>17</xdr:row>
      <xdr:rowOff>135094</xdr:rowOff>
    </xdr:to>
    <xdr:cxnSp macro="">
      <xdr:nvCxnSpPr>
        <xdr:cNvPr id="168" name="Straight Connector 167">
          <a:extLst>
            <a:ext uri="{FF2B5EF4-FFF2-40B4-BE49-F238E27FC236}">
              <a16:creationId xmlns:a16="http://schemas.microsoft.com/office/drawing/2014/main" xmlns="" id="{00000000-0008-0000-0400-0000A8000000}"/>
            </a:ext>
          </a:extLst>
        </xdr:cNvPr>
        <xdr:cNvCxnSpPr/>
      </xdr:nvCxnSpPr>
      <xdr:spPr>
        <a:xfrm>
          <a:off x="10165946" y="3348158"/>
          <a:ext cx="2216555" cy="11829"/>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87972</xdr:colOff>
      <xdr:row>26</xdr:row>
      <xdr:rowOff>149087</xdr:rowOff>
    </xdr:from>
    <xdr:to>
      <xdr:col>10</xdr:col>
      <xdr:colOff>540212</xdr:colOff>
      <xdr:row>26</xdr:row>
      <xdr:rowOff>161925</xdr:rowOff>
    </xdr:to>
    <xdr:cxnSp macro="">
      <xdr:nvCxnSpPr>
        <xdr:cNvPr id="179" name="Straight Connector 178">
          <a:extLst>
            <a:ext uri="{FF2B5EF4-FFF2-40B4-BE49-F238E27FC236}">
              <a16:creationId xmlns:a16="http://schemas.microsoft.com/office/drawing/2014/main" xmlns="" id="{00000000-0008-0000-0400-0000B3000000}"/>
            </a:ext>
          </a:extLst>
        </xdr:cNvPr>
        <xdr:cNvCxnSpPr/>
      </xdr:nvCxnSpPr>
      <xdr:spPr>
        <a:xfrm flipV="1">
          <a:off x="9344031" y="7354469"/>
          <a:ext cx="452240" cy="1283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137515</xdr:colOff>
      <xdr:row>28</xdr:row>
      <xdr:rowOff>295275</xdr:rowOff>
    </xdr:from>
    <xdr:to>
      <xdr:col>12</xdr:col>
      <xdr:colOff>161646</xdr:colOff>
      <xdr:row>28</xdr:row>
      <xdr:rowOff>295275</xdr:rowOff>
    </xdr:to>
    <xdr:cxnSp macro="">
      <xdr:nvCxnSpPr>
        <xdr:cNvPr id="180" name="Straight Connector 179">
          <a:extLst>
            <a:ext uri="{FF2B5EF4-FFF2-40B4-BE49-F238E27FC236}">
              <a16:creationId xmlns:a16="http://schemas.microsoft.com/office/drawing/2014/main" xmlns="" id="{00000000-0008-0000-0400-0000B4000000}"/>
            </a:ext>
          </a:extLst>
        </xdr:cNvPr>
        <xdr:cNvCxnSpPr/>
      </xdr:nvCxnSpPr>
      <xdr:spPr>
        <a:xfrm>
          <a:off x="10065927" y="8363510"/>
          <a:ext cx="696484"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11206</xdr:colOff>
      <xdr:row>30</xdr:row>
      <xdr:rowOff>190501</xdr:rowOff>
    </xdr:from>
    <xdr:to>
      <xdr:col>29</xdr:col>
      <xdr:colOff>9636</xdr:colOff>
      <xdr:row>30</xdr:row>
      <xdr:rowOff>201706</xdr:rowOff>
    </xdr:to>
    <xdr:cxnSp macro="">
      <xdr:nvCxnSpPr>
        <xdr:cNvPr id="207" name="Straight Connector 206">
          <a:extLst>
            <a:ext uri="{FF2B5EF4-FFF2-40B4-BE49-F238E27FC236}">
              <a16:creationId xmlns:a16="http://schemas.microsoft.com/office/drawing/2014/main" xmlns="" id="{00000000-0008-0000-0400-0000CF000000}"/>
            </a:ext>
          </a:extLst>
        </xdr:cNvPr>
        <xdr:cNvCxnSpPr/>
      </xdr:nvCxnSpPr>
      <xdr:spPr>
        <a:xfrm flipV="1">
          <a:off x="9267265" y="6185648"/>
          <a:ext cx="12470577" cy="11205"/>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144877</xdr:colOff>
      <xdr:row>32</xdr:row>
      <xdr:rowOff>661147</xdr:rowOff>
    </xdr:from>
    <xdr:to>
      <xdr:col>29</xdr:col>
      <xdr:colOff>13608</xdr:colOff>
      <xdr:row>32</xdr:row>
      <xdr:rowOff>661147</xdr:rowOff>
    </xdr:to>
    <xdr:cxnSp macro="">
      <xdr:nvCxnSpPr>
        <xdr:cNvPr id="229" name="Straight Connector 228">
          <a:extLst>
            <a:ext uri="{FF2B5EF4-FFF2-40B4-BE49-F238E27FC236}">
              <a16:creationId xmlns:a16="http://schemas.microsoft.com/office/drawing/2014/main" xmlns="" id="{00000000-0008-0000-0400-0000E5000000}"/>
            </a:ext>
          </a:extLst>
        </xdr:cNvPr>
        <xdr:cNvCxnSpPr/>
      </xdr:nvCxnSpPr>
      <xdr:spPr>
        <a:xfrm>
          <a:off x="6172841" y="7940968"/>
          <a:ext cx="8155481"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40359</xdr:colOff>
      <xdr:row>24</xdr:row>
      <xdr:rowOff>179734</xdr:rowOff>
    </xdr:from>
    <xdr:to>
      <xdr:col>8</xdr:col>
      <xdr:colOff>350097</xdr:colOff>
      <xdr:row>24</xdr:row>
      <xdr:rowOff>180975</xdr:rowOff>
    </xdr:to>
    <xdr:cxnSp macro="">
      <xdr:nvCxnSpPr>
        <xdr:cNvPr id="85" name="Straight Connector 84">
          <a:extLst>
            <a:ext uri="{FF2B5EF4-FFF2-40B4-BE49-F238E27FC236}">
              <a16:creationId xmlns:a16="http://schemas.microsoft.com/office/drawing/2014/main" xmlns="" id="{00000000-0008-0000-0400-000055000000}"/>
            </a:ext>
          </a:extLst>
        </xdr:cNvPr>
        <xdr:cNvCxnSpPr/>
      </xdr:nvCxnSpPr>
      <xdr:spPr>
        <a:xfrm>
          <a:off x="7951712" y="6712763"/>
          <a:ext cx="309738" cy="124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373485</xdr:colOff>
      <xdr:row>25</xdr:row>
      <xdr:rowOff>121342</xdr:rowOff>
    </xdr:from>
    <xdr:to>
      <xdr:col>9</xdr:col>
      <xdr:colOff>2159</xdr:colOff>
      <xdr:row>25</xdr:row>
      <xdr:rowOff>123825</xdr:rowOff>
    </xdr:to>
    <xdr:cxnSp macro="">
      <xdr:nvCxnSpPr>
        <xdr:cNvPr id="87" name="Straight Connector 86">
          <a:extLst>
            <a:ext uri="{FF2B5EF4-FFF2-40B4-BE49-F238E27FC236}">
              <a16:creationId xmlns:a16="http://schemas.microsoft.com/office/drawing/2014/main" xmlns="" id="{00000000-0008-0000-0400-000057000000}"/>
            </a:ext>
          </a:extLst>
        </xdr:cNvPr>
        <xdr:cNvCxnSpPr/>
      </xdr:nvCxnSpPr>
      <xdr:spPr>
        <a:xfrm>
          <a:off x="8284838" y="7035371"/>
          <a:ext cx="301027" cy="2483"/>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285744</xdr:colOff>
      <xdr:row>27</xdr:row>
      <xdr:rowOff>227496</xdr:rowOff>
    </xdr:from>
    <xdr:to>
      <xdr:col>11</xdr:col>
      <xdr:colOff>190501</xdr:colOff>
      <xdr:row>27</xdr:row>
      <xdr:rowOff>235644</xdr:rowOff>
    </xdr:to>
    <xdr:cxnSp macro="">
      <xdr:nvCxnSpPr>
        <xdr:cNvPr id="88" name="Straight Connector 87">
          <a:extLst>
            <a:ext uri="{FF2B5EF4-FFF2-40B4-BE49-F238E27FC236}">
              <a16:creationId xmlns:a16="http://schemas.microsoft.com/office/drawing/2014/main" xmlns="" id="{00000000-0008-0000-0400-000058000000}"/>
            </a:ext>
          </a:extLst>
        </xdr:cNvPr>
        <xdr:cNvCxnSpPr/>
      </xdr:nvCxnSpPr>
      <xdr:spPr>
        <a:xfrm flipV="1">
          <a:off x="9541803" y="7769055"/>
          <a:ext cx="577110" cy="814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101428" name="image4.png">
          <a:extLst>
            <a:ext uri="{FF2B5EF4-FFF2-40B4-BE49-F238E27FC236}">
              <a16:creationId xmlns:a16="http://schemas.microsoft.com/office/drawing/2014/main" xmlns="" id="{00000000-0008-0000-0400-000034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05632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9525</xdr:rowOff>
    </xdr:from>
    <xdr:to>
      <xdr:col>1</xdr:col>
      <xdr:colOff>152400</xdr:colOff>
      <xdr:row>35</xdr:row>
      <xdr:rowOff>161925</xdr:rowOff>
    </xdr:to>
    <xdr:pic>
      <xdr:nvPicPr>
        <xdr:cNvPr id="101429" name="image5.png">
          <a:extLst>
            <a:ext uri="{FF2B5EF4-FFF2-40B4-BE49-F238E27FC236}">
              <a16:creationId xmlns:a16="http://schemas.microsoft.com/office/drawing/2014/main" xmlns="" id="{00000000-0008-0000-0400-000035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0572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171450</xdr:rowOff>
    </xdr:from>
    <xdr:to>
      <xdr:col>1</xdr:col>
      <xdr:colOff>152400</xdr:colOff>
      <xdr:row>35</xdr:row>
      <xdr:rowOff>323850</xdr:rowOff>
    </xdr:to>
    <xdr:pic>
      <xdr:nvPicPr>
        <xdr:cNvPr id="101430" name="image4.png">
          <a:extLst>
            <a:ext uri="{FF2B5EF4-FFF2-40B4-BE49-F238E27FC236}">
              <a16:creationId xmlns:a16="http://schemas.microsoft.com/office/drawing/2014/main" xmlns="" id="{00000000-0008-0000-0400-000036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07346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124097</xdr:colOff>
      <xdr:row>34</xdr:row>
      <xdr:rowOff>155642</xdr:rowOff>
    </xdr:from>
    <xdr:to>
      <xdr:col>8</xdr:col>
      <xdr:colOff>489857</xdr:colOff>
      <xdr:row>34</xdr:row>
      <xdr:rowOff>155642</xdr:rowOff>
    </xdr:to>
    <xdr:cxnSp macro="">
      <xdr:nvCxnSpPr>
        <xdr:cNvPr id="112" name="Straight Connector 111">
          <a:extLst>
            <a:ext uri="{FF2B5EF4-FFF2-40B4-BE49-F238E27FC236}">
              <a16:creationId xmlns:a16="http://schemas.microsoft.com/office/drawing/2014/main" xmlns="" id="{00000000-0008-0000-0400-000070000000}"/>
            </a:ext>
          </a:extLst>
        </xdr:cNvPr>
        <xdr:cNvCxnSpPr/>
      </xdr:nvCxnSpPr>
      <xdr:spPr>
        <a:xfrm>
          <a:off x="6152061" y="9041106"/>
          <a:ext cx="2352403"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389839</xdr:colOff>
      <xdr:row>36</xdr:row>
      <xdr:rowOff>217036</xdr:rowOff>
    </xdr:from>
    <xdr:to>
      <xdr:col>9</xdr:col>
      <xdr:colOff>666750</xdr:colOff>
      <xdr:row>36</xdr:row>
      <xdr:rowOff>217714</xdr:rowOff>
    </xdr:to>
    <xdr:cxnSp macro="">
      <xdr:nvCxnSpPr>
        <xdr:cNvPr id="115" name="Straight Connector 114">
          <a:extLst>
            <a:ext uri="{FF2B5EF4-FFF2-40B4-BE49-F238E27FC236}">
              <a16:creationId xmlns:a16="http://schemas.microsoft.com/office/drawing/2014/main" xmlns="" id="{00000000-0008-0000-0400-000073000000}"/>
            </a:ext>
          </a:extLst>
        </xdr:cNvPr>
        <xdr:cNvCxnSpPr/>
      </xdr:nvCxnSpPr>
      <xdr:spPr>
        <a:xfrm>
          <a:off x="9084803" y="9238572"/>
          <a:ext cx="276911" cy="67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48</xdr:row>
      <xdr:rowOff>0</xdr:rowOff>
    </xdr:from>
    <xdr:to>
      <xdr:col>1</xdr:col>
      <xdr:colOff>152400</xdr:colOff>
      <xdr:row>48</xdr:row>
      <xdr:rowOff>152400</xdr:rowOff>
    </xdr:to>
    <xdr:pic>
      <xdr:nvPicPr>
        <xdr:cNvPr id="101443" name="image4.png">
          <a:extLst>
            <a:ext uri="{FF2B5EF4-FFF2-40B4-BE49-F238E27FC236}">
              <a16:creationId xmlns:a16="http://schemas.microsoft.com/office/drawing/2014/main" xmlns="" id="{00000000-0008-0000-0400-000043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73640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9525</xdr:rowOff>
    </xdr:from>
    <xdr:to>
      <xdr:col>1</xdr:col>
      <xdr:colOff>152400</xdr:colOff>
      <xdr:row>48</xdr:row>
      <xdr:rowOff>161925</xdr:rowOff>
    </xdr:to>
    <xdr:pic>
      <xdr:nvPicPr>
        <xdr:cNvPr id="101444" name="image5.png">
          <a:extLst>
            <a:ext uri="{FF2B5EF4-FFF2-40B4-BE49-F238E27FC236}">
              <a16:creationId xmlns:a16="http://schemas.microsoft.com/office/drawing/2014/main" xmlns="" id="{00000000-0008-0000-0400-000044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73736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171450</xdr:rowOff>
    </xdr:from>
    <xdr:to>
      <xdr:col>1</xdr:col>
      <xdr:colOff>152400</xdr:colOff>
      <xdr:row>49</xdr:row>
      <xdr:rowOff>133349</xdr:rowOff>
    </xdr:to>
    <xdr:pic>
      <xdr:nvPicPr>
        <xdr:cNvPr id="101445" name="image4.png">
          <a:extLst>
            <a:ext uri="{FF2B5EF4-FFF2-40B4-BE49-F238E27FC236}">
              <a16:creationId xmlns:a16="http://schemas.microsoft.com/office/drawing/2014/main" xmlns="" id="{00000000-0008-0000-0400-000045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7535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879021</xdr:colOff>
      <xdr:row>38</xdr:row>
      <xdr:rowOff>127908</xdr:rowOff>
    </xdr:from>
    <xdr:to>
      <xdr:col>29</xdr:col>
      <xdr:colOff>27214</xdr:colOff>
      <xdr:row>38</xdr:row>
      <xdr:rowOff>136071</xdr:rowOff>
    </xdr:to>
    <xdr:cxnSp macro="">
      <xdr:nvCxnSpPr>
        <xdr:cNvPr id="103" name="Straight Connector 102">
          <a:extLst>
            <a:ext uri="{FF2B5EF4-FFF2-40B4-BE49-F238E27FC236}">
              <a16:creationId xmlns:a16="http://schemas.microsoft.com/office/drawing/2014/main" xmlns="" id="{00000000-0008-0000-0400-000067000000}"/>
            </a:ext>
          </a:extLst>
        </xdr:cNvPr>
        <xdr:cNvCxnSpPr/>
      </xdr:nvCxnSpPr>
      <xdr:spPr>
        <a:xfrm>
          <a:off x="6008914" y="10033908"/>
          <a:ext cx="8333014" cy="8163"/>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128" name="image5.png">
          <a:extLst>
            <a:ext uri="{FF2B5EF4-FFF2-40B4-BE49-F238E27FC236}">
              <a16:creationId xmlns:a16="http://schemas.microsoft.com/office/drawing/2014/main" xmlns="" id="{00000000-0008-0000-0400-00008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29" name="image4.png">
          <a:extLst>
            <a:ext uri="{FF2B5EF4-FFF2-40B4-BE49-F238E27FC236}">
              <a16:creationId xmlns:a16="http://schemas.microsoft.com/office/drawing/2014/main" xmlns="" id="{00000000-0008-0000-0400-00008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0" name="image5.png">
          <a:extLst>
            <a:ext uri="{FF2B5EF4-FFF2-40B4-BE49-F238E27FC236}">
              <a16:creationId xmlns:a16="http://schemas.microsoft.com/office/drawing/2014/main" xmlns="" id="{00000000-0008-0000-0400-00008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1" name="image5.png">
          <a:extLst>
            <a:ext uri="{FF2B5EF4-FFF2-40B4-BE49-F238E27FC236}">
              <a16:creationId xmlns:a16="http://schemas.microsoft.com/office/drawing/2014/main" xmlns="" id="{00000000-0008-0000-0400-00008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2" name="image5.png">
          <a:extLst>
            <a:ext uri="{FF2B5EF4-FFF2-40B4-BE49-F238E27FC236}">
              <a16:creationId xmlns:a16="http://schemas.microsoft.com/office/drawing/2014/main" xmlns="" id="{00000000-0008-0000-0400-00008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3" name="image4.png">
          <a:extLst>
            <a:ext uri="{FF2B5EF4-FFF2-40B4-BE49-F238E27FC236}">
              <a16:creationId xmlns:a16="http://schemas.microsoft.com/office/drawing/2014/main" xmlns="" id="{00000000-0008-0000-0400-00008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4" name="image4.png">
          <a:extLst>
            <a:ext uri="{FF2B5EF4-FFF2-40B4-BE49-F238E27FC236}">
              <a16:creationId xmlns:a16="http://schemas.microsoft.com/office/drawing/2014/main" xmlns="" id="{00000000-0008-0000-0400-00008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9525</xdr:rowOff>
    </xdr:from>
    <xdr:to>
      <xdr:col>1</xdr:col>
      <xdr:colOff>152400</xdr:colOff>
      <xdr:row>36</xdr:row>
      <xdr:rowOff>161925</xdr:rowOff>
    </xdr:to>
    <xdr:pic>
      <xdr:nvPicPr>
        <xdr:cNvPr id="135" name="image5.png">
          <a:extLst>
            <a:ext uri="{FF2B5EF4-FFF2-40B4-BE49-F238E27FC236}">
              <a16:creationId xmlns:a16="http://schemas.microsoft.com/office/drawing/2014/main" xmlns="" id="{00000000-0008-0000-0400-00008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820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171450</xdr:rowOff>
    </xdr:from>
    <xdr:to>
      <xdr:col>1</xdr:col>
      <xdr:colOff>152400</xdr:colOff>
      <xdr:row>36</xdr:row>
      <xdr:rowOff>304800</xdr:rowOff>
    </xdr:to>
    <xdr:pic>
      <xdr:nvPicPr>
        <xdr:cNvPr id="136" name="image4.png">
          <a:extLst>
            <a:ext uri="{FF2B5EF4-FFF2-40B4-BE49-F238E27FC236}">
              <a16:creationId xmlns:a16="http://schemas.microsoft.com/office/drawing/2014/main" xmlns="" id="{00000000-0008-0000-0400-00008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743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7" name="image5.png">
          <a:extLst>
            <a:ext uri="{FF2B5EF4-FFF2-40B4-BE49-F238E27FC236}">
              <a16:creationId xmlns:a16="http://schemas.microsoft.com/office/drawing/2014/main" xmlns="" id="{00000000-0008-0000-0400-00008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8" name="image4.png">
          <a:extLst>
            <a:ext uri="{FF2B5EF4-FFF2-40B4-BE49-F238E27FC236}">
              <a16:creationId xmlns:a16="http://schemas.microsoft.com/office/drawing/2014/main" xmlns="" id="{00000000-0008-0000-0400-00008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9" name="image5.png">
          <a:extLst>
            <a:ext uri="{FF2B5EF4-FFF2-40B4-BE49-F238E27FC236}">
              <a16:creationId xmlns:a16="http://schemas.microsoft.com/office/drawing/2014/main" xmlns="" id="{00000000-0008-0000-0400-00008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40" name="image5.png">
          <a:extLst>
            <a:ext uri="{FF2B5EF4-FFF2-40B4-BE49-F238E27FC236}">
              <a16:creationId xmlns:a16="http://schemas.microsoft.com/office/drawing/2014/main" xmlns="" id="{00000000-0008-0000-0400-00008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41" name="image5.png">
          <a:extLst>
            <a:ext uri="{FF2B5EF4-FFF2-40B4-BE49-F238E27FC236}">
              <a16:creationId xmlns:a16="http://schemas.microsoft.com/office/drawing/2014/main" xmlns="" id="{00000000-0008-0000-0400-00008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42" name="image4.png">
          <a:extLst>
            <a:ext uri="{FF2B5EF4-FFF2-40B4-BE49-F238E27FC236}">
              <a16:creationId xmlns:a16="http://schemas.microsoft.com/office/drawing/2014/main" xmlns="" id="{00000000-0008-0000-04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884464</xdr:colOff>
      <xdr:row>41</xdr:row>
      <xdr:rowOff>194576</xdr:rowOff>
    </xdr:from>
    <xdr:to>
      <xdr:col>29</xdr:col>
      <xdr:colOff>13607</xdr:colOff>
      <xdr:row>41</xdr:row>
      <xdr:rowOff>225873</xdr:rowOff>
    </xdr:to>
    <xdr:cxnSp macro="">
      <xdr:nvCxnSpPr>
        <xdr:cNvPr id="149" name="Straight Connector 148">
          <a:extLst>
            <a:ext uri="{FF2B5EF4-FFF2-40B4-BE49-F238E27FC236}">
              <a16:creationId xmlns:a16="http://schemas.microsoft.com/office/drawing/2014/main" xmlns="" id="{00000000-0008-0000-0400-000095000000}"/>
            </a:ext>
          </a:extLst>
        </xdr:cNvPr>
        <xdr:cNvCxnSpPr/>
      </xdr:nvCxnSpPr>
      <xdr:spPr>
        <a:xfrm>
          <a:off x="6014357" y="11461290"/>
          <a:ext cx="8313964" cy="31297"/>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489857</xdr:colOff>
      <xdr:row>35</xdr:row>
      <xdr:rowOff>178481</xdr:rowOff>
    </xdr:from>
    <xdr:to>
      <xdr:col>9</xdr:col>
      <xdr:colOff>367394</xdr:colOff>
      <xdr:row>35</xdr:row>
      <xdr:rowOff>190500</xdr:rowOff>
    </xdr:to>
    <xdr:cxnSp macro="">
      <xdr:nvCxnSpPr>
        <xdr:cNvPr id="94" name="Straight Connector 93">
          <a:extLst>
            <a:ext uri="{FF2B5EF4-FFF2-40B4-BE49-F238E27FC236}">
              <a16:creationId xmlns:a16="http://schemas.microsoft.com/office/drawing/2014/main" xmlns="" id="{00000000-0008-0000-0400-00005E000000}"/>
            </a:ext>
          </a:extLst>
        </xdr:cNvPr>
        <xdr:cNvCxnSpPr/>
      </xdr:nvCxnSpPr>
      <xdr:spPr>
        <a:xfrm flipV="1">
          <a:off x="8518071" y="8846231"/>
          <a:ext cx="544287" cy="12019"/>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xdr:colOff>
      <xdr:row>37</xdr:row>
      <xdr:rowOff>149677</xdr:rowOff>
    </xdr:from>
    <xdr:to>
      <xdr:col>29</xdr:col>
      <xdr:colOff>27215</xdr:colOff>
      <xdr:row>37</xdr:row>
      <xdr:rowOff>163285</xdr:rowOff>
    </xdr:to>
    <xdr:cxnSp macro="">
      <xdr:nvCxnSpPr>
        <xdr:cNvPr id="82" name="Straight Connector 81">
          <a:extLst>
            <a:ext uri="{FF2B5EF4-FFF2-40B4-BE49-F238E27FC236}">
              <a16:creationId xmlns:a16="http://schemas.microsoft.com/office/drawing/2014/main" xmlns="" id="{00000000-0008-0000-0400-000052000000}"/>
            </a:ext>
          </a:extLst>
        </xdr:cNvPr>
        <xdr:cNvCxnSpPr/>
      </xdr:nvCxnSpPr>
      <xdr:spPr>
        <a:xfrm>
          <a:off x="9252857" y="9633856"/>
          <a:ext cx="4721679" cy="1360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28</xdr:row>
      <xdr:rowOff>0</xdr:rowOff>
    </xdr:from>
    <xdr:to>
      <xdr:col>1</xdr:col>
      <xdr:colOff>152400</xdr:colOff>
      <xdr:row>29</xdr:row>
      <xdr:rowOff>152400</xdr:rowOff>
    </xdr:to>
    <xdr:pic>
      <xdr:nvPicPr>
        <xdr:cNvPr id="2" name="image4.png">
          <a:extLst>
            <a:ext uri="{FF2B5EF4-FFF2-40B4-BE49-F238E27FC236}">
              <a16:creationId xmlns:a16="http://schemas.microsoft.com/office/drawing/2014/main" xmlns="" id="{19BBBED9-C8F4-40AA-B0EF-805753DF1F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61798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9525</xdr:rowOff>
    </xdr:from>
    <xdr:to>
      <xdr:col>1</xdr:col>
      <xdr:colOff>152400</xdr:colOff>
      <xdr:row>29</xdr:row>
      <xdr:rowOff>152400</xdr:rowOff>
    </xdr:to>
    <xdr:pic>
      <xdr:nvPicPr>
        <xdr:cNvPr id="3" name="image5.png">
          <a:extLst>
            <a:ext uri="{FF2B5EF4-FFF2-40B4-BE49-F238E27FC236}">
              <a16:creationId xmlns:a16="http://schemas.microsoft.com/office/drawing/2014/main" xmlns="" id="{E6909C16-0B7B-46AA-8C90-6F8B7FEFFE9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61798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190500</xdr:rowOff>
    </xdr:from>
    <xdr:to>
      <xdr:col>1</xdr:col>
      <xdr:colOff>152400</xdr:colOff>
      <xdr:row>29</xdr:row>
      <xdr:rowOff>152400</xdr:rowOff>
    </xdr:to>
    <xdr:pic>
      <xdr:nvPicPr>
        <xdr:cNvPr id="4" name="image4.png">
          <a:extLst>
            <a:ext uri="{FF2B5EF4-FFF2-40B4-BE49-F238E27FC236}">
              <a16:creationId xmlns:a16="http://schemas.microsoft.com/office/drawing/2014/main" xmlns="" id="{5DAEF437-8129-4541-A817-B7784EA7A1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61798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5" name="image5.png">
          <a:extLst>
            <a:ext uri="{FF2B5EF4-FFF2-40B4-BE49-F238E27FC236}">
              <a16:creationId xmlns:a16="http://schemas.microsoft.com/office/drawing/2014/main" xmlns="" id="{78AEB336-534D-4CCC-BBAB-CA844587EE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6" name="image5.png">
          <a:extLst>
            <a:ext uri="{FF2B5EF4-FFF2-40B4-BE49-F238E27FC236}">
              <a16:creationId xmlns:a16="http://schemas.microsoft.com/office/drawing/2014/main" xmlns="" id="{C1E6C677-7C2E-4092-86A8-8D7F2998E1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7" name="image5.png">
          <a:extLst>
            <a:ext uri="{FF2B5EF4-FFF2-40B4-BE49-F238E27FC236}">
              <a16:creationId xmlns:a16="http://schemas.microsoft.com/office/drawing/2014/main" xmlns="" id="{9A405967-E577-45A1-912C-CBDFD65220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8" name="image4.png">
          <a:extLst>
            <a:ext uri="{FF2B5EF4-FFF2-40B4-BE49-F238E27FC236}">
              <a16:creationId xmlns:a16="http://schemas.microsoft.com/office/drawing/2014/main" xmlns="" id="{D113BFCE-CF18-4827-9DE0-32EC13BCF6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9" name="image5.png">
          <a:extLst>
            <a:ext uri="{FF2B5EF4-FFF2-40B4-BE49-F238E27FC236}">
              <a16:creationId xmlns:a16="http://schemas.microsoft.com/office/drawing/2014/main" xmlns="" id="{60404C9E-2F5A-4D7E-81FF-42A0632C41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 name="image5.png">
          <a:extLst>
            <a:ext uri="{FF2B5EF4-FFF2-40B4-BE49-F238E27FC236}">
              <a16:creationId xmlns:a16="http://schemas.microsoft.com/office/drawing/2014/main" xmlns="" id="{CC1C945C-DB98-4810-A7D6-C8D39BBB17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1" name="image5.png">
          <a:extLst>
            <a:ext uri="{FF2B5EF4-FFF2-40B4-BE49-F238E27FC236}">
              <a16:creationId xmlns:a16="http://schemas.microsoft.com/office/drawing/2014/main" xmlns="" id="{D95A5870-D170-427E-B0BB-99A27F4E9F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2" name="image4.png">
          <a:extLst>
            <a:ext uri="{FF2B5EF4-FFF2-40B4-BE49-F238E27FC236}">
              <a16:creationId xmlns:a16="http://schemas.microsoft.com/office/drawing/2014/main" xmlns="" id="{11B2301F-7217-4AFC-B7C8-35896185FC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3" name="image5.png">
          <a:extLst>
            <a:ext uri="{FF2B5EF4-FFF2-40B4-BE49-F238E27FC236}">
              <a16:creationId xmlns:a16="http://schemas.microsoft.com/office/drawing/2014/main" xmlns="" id="{5C68ED27-9E01-40CE-BA84-348AA5502D7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4" name="image5.png">
          <a:extLst>
            <a:ext uri="{FF2B5EF4-FFF2-40B4-BE49-F238E27FC236}">
              <a16:creationId xmlns:a16="http://schemas.microsoft.com/office/drawing/2014/main" xmlns="" id="{47849933-1460-4210-9DF9-47336E0006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11206</xdr:colOff>
      <xdr:row>6</xdr:row>
      <xdr:rowOff>190500</xdr:rowOff>
    </xdr:from>
    <xdr:to>
      <xdr:col>16</xdr:col>
      <xdr:colOff>626974</xdr:colOff>
      <xdr:row>6</xdr:row>
      <xdr:rowOff>215153</xdr:rowOff>
    </xdr:to>
    <xdr:cxnSp macro="">
      <xdr:nvCxnSpPr>
        <xdr:cNvPr id="15" name="Straight Connector 14">
          <a:extLst>
            <a:ext uri="{FF2B5EF4-FFF2-40B4-BE49-F238E27FC236}">
              <a16:creationId xmlns:a16="http://schemas.microsoft.com/office/drawing/2014/main" xmlns="" id="{B80BA5CA-56F4-4D10-A919-2C6CC9947937}"/>
            </a:ext>
          </a:extLst>
        </xdr:cNvPr>
        <xdr:cNvCxnSpPr/>
      </xdr:nvCxnSpPr>
      <xdr:spPr>
        <a:xfrm>
          <a:off x="6206266" y="2522220"/>
          <a:ext cx="8380548"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14520</xdr:colOff>
      <xdr:row>7</xdr:row>
      <xdr:rowOff>0</xdr:rowOff>
    </xdr:from>
    <xdr:to>
      <xdr:col>8</xdr:col>
      <xdr:colOff>117070</xdr:colOff>
      <xdr:row>7</xdr:row>
      <xdr:rowOff>0</xdr:rowOff>
    </xdr:to>
    <xdr:cxnSp macro="">
      <xdr:nvCxnSpPr>
        <xdr:cNvPr id="16" name="Straight Connector 15">
          <a:extLst>
            <a:ext uri="{FF2B5EF4-FFF2-40B4-BE49-F238E27FC236}">
              <a16:creationId xmlns:a16="http://schemas.microsoft.com/office/drawing/2014/main" xmlns="" id="{FD1E5F74-BB02-40EA-9F84-0FF44E2FA6FD}"/>
            </a:ext>
          </a:extLst>
        </xdr:cNvPr>
        <xdr:cNvCxnSpPr/>
      </xdr:nvCxnSpPr>
      <xdr:spPr>
        <a:xfrm>
          <a:off x="8259360" y="2522220"/>
          <a:ext cx="102550"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117788</xdr:colOff>
      <xdr:row>7</xdr:row>
      <xdr:rowOff>0</xdr:rowOff>
    </xdr:from>
    <xdr:to>
      <xdr:col>8</xdr:col>
      <xdr:colOff>476548</xdr:colOff>
      <xdr:row>7</xdr:row>
      <xdr:rowOff>0</xdr:rowOff>
    </xdr:to>
    <xdr:cxnSp macro="">
      <xdr:nvCxnSpPr>
        <xdr:cNvPr id="17" name="Straight Connector 16">
          <a:extLst>
            <a:ext uri="{FF2B5EF4-FFF2-40B4-BE49-F238E27FC236}">
              <a16:creationId xmlns:a16="http://schemas.microsoft.com/office/drawing/2014/main" xmlns="" id="{40C5E931-F8F4-4A81-821F-9394E5921CEA}"/>
            </a:ext>
          </a:extLst>
        </xdr:cNvPr>
        <xdr:cNvCxnSpPr/>
      </xdr:nvCxnSpPr>
      <xdr:spPr>
        <a:xfrm flipV="1">
          <a:off x="8362628" y="2522220"/>
          <a:ext cx="358760"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10</xdr:row>
      <xdr:rowOff>166410</xdr:rowOff>
    </xdr:from>
    <xdr:to>
      <xdr:col>15</xdr:col>
      <xdr:colOff>526677</xdr:colOff>
      <xdr:row>10</xdr:row>
      <xdr:rowOff>201706</xdr:rowOff>
    </xdr:to>
    <xdr:cxnSp macro="">
      <xdr:nvCxnSpPr>
        <xdr:cNvPr id="18" name="Straight Connector 17">
          <a:extLst>
            <a:ext uri="{FF2B5EF4-FFF2-40B4-BE49-F238E27FC236}">
              <a16:creationId xmlns:a16="http://schemas.microsoft.com/office/drawing/2014/main" xmlns="" id="{A915CA9A-7E9D-45D7-A72D-1D3810C8126B}"/>
            </a:ext>
          </a:extLst>
        </xdr:cNvPr>
        <xdr:cNvCxnSpPr/>
      </xdr:nvCxnSpPr>
      <xdr:spPr>
        <a:xfrm>
          <a:off x="6195060" y="2522220"/>
          <a:ext cx="7506597"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668277</xdr:colOff>
      <xdr:row>14</xdr:row>
      <xdr:rowOff>207310</xdr:rowOff>
    </xdr:from>
    <xdr:to>
      <xdr:col>14</xdr:col>
      <xdr:colOff>285750</xdr:colOff>
      <xdr:row>14</xdr:row>
      <xdr:rowOff>207310</xdr:rowOff>
    </xdr:to>
    <xdr:cxnSp macro="">
      <xdr:nvCxnSpPr>
        <xdr:cNvPr id="19" name="Straight Connector 18">
          <a:extLst>
            <a:ext uri="{FF2B5EF4-FFF2-40B4-BE49-F238E27FC236}">
              <a16:creationId xmlns:a16="http://schemas.microsoft.com/office/drawing/2014/main" xmlns="" id="{7780DBD5-F0E3-42FD-A5D5-8B720097333D}"/>
            </a:ext>
          </a:extLst>
        </xdr:cNvPr>
        <xdr:cNvCxnSpPr/>
      </xdr:nvCxnSpPr>
      <xdr:spPr>
        <a:xfrm>
          <a:off x="9349634" y="2357239"/>
          <a:ext cx="3019259"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268941</xdr:colOff>
      <xdr:row>23</xdr:row>
      <xdr:rowOff>224118</xdr:rowOff>
    </xdr:from>
    <xdr:to>
      <xdr:col>29</xdr:col>
      <xdr:colOff>11167</xdr:colOff>
      <xdr:row>23</xdr:row>
      <xdr:rowOff>225706</xdr:rowOff>
    </xdr:to>
    <xdr:cxnSp macro="">
      <xdr:nvCxnSpPr>
        <xdr:cNvPr id="20" name="Straight Connector 19">
          <a:extLst>
            <a:ext uri="{FF2B5EF4-FFF2-40B4-BE49-F238E27FC236}">
              <a16:creationId xmlns:a16="http://schemas.microsoft.com/office/drawing/2014/main" xmlns="" id="{A13CFF7A-F245-4165-8B84-4814A3B820AC}"/>
            </a:ext>
          </a:extLst>
        </xdr:cNvPr>
        <xdr:cNvCxnSpPr/>
      </xdr:nvCxnSpPr>
      <xdr:spPr>
        <a:xfrm>
          <a:off x="6464001" y="5931498"/>
          <a:ext cx="8261386" cy="158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172570</xdr:rowOff>
    </xdr:to>
    <xdr:pic>
      <xdr:nvPicPr>
        <xdr:cNvPr id="21" name="image5.png">
          <a:extLst>
            <a:ext uri="{FF2B5EF4-FFF2-40B4-BE49-F238E27FC236}">
              <a16:creationId xmlns:a16="http://schemas.microsoft.com/office/drawing/2014/main" xmlns="" id="{79528657-6FBA-4B9C-B924-B69F9F6EF7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72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2" name="image5.png">
          <a:extLst>
            <a:ext uri="{FF2B5EF4-FFF2-40B4-BE49-F238E27FC236}">
              <a16:creationId xmlns:a16="http://schemas.microsoft.com/office/drawing/2014/main" xmlns="" id="{816AB2CD-AC0F-4C1A-9503-D5FA9D9F57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3" name="image4.png">
          <a:extLst>
            <a:ext uri="{FF2B5EF4-FFF2-40B4-BE49-F238E27FC236}">
              <a16:creationId xmlns:a16="http://schemas.microsoft.com/office/drawing/2014/main" xmlns="" id="{88CF120A-8DEA-4D67-8C39-FA23A2961F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4" name="image5.png">
          <a:extLst>
            <a:ext uri="{FF2B5EF4-FFF2-40B4-BE49-F238E27FC236}">
              <a16:creationId xmlns:a16="http://schemas.microsoft.com/office/drawing/2014/main" xmlns="" id="{F6BB413E-F390-474E-B914-565BB64156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5" name="image5.png">
          <a:extLst>
            <a:ext uri="{FF2B5EF4-FFF2-40B4-BE49-F238E27FC236}">
              <a16:creationId xmlns:a16="http://schemas.microsoft.com/office/drawing/2014/main" xmlns="" id="{7DC4C1AF-EAC4-405F-89FC-1B5FCBEC9B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6" name="image5.png">
          <a:extLst>
            <a:ext uri="{FF2B5EF4-FFF2-40B4-BE49-F238E27FC236}">
              <a16:creationId xmlns:a16="http://schemas.microsoft.com/office/drawing/2014/main" xmlns="" id="{5B92C71E-5989-4A9C-9104-CA09FF55107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7" name="image4.png">
          <a:extLst>
            <a:ext uri="{FF2B5EF4-FFF2-40B4-BE49-F238E27FC236}">
              <a16:creationId xmlns:a16="http://schemas.microsoft.com/office/drawing/2014/main" xmlns="" id="{A4127955-6444-44C3-ACBA-5B9BDE5109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9525</xdr:rowOff>
    </xdr:from>
    <xdr:to>
      <xdr:col>1</xdr:col>
      <xdr:colOff>152400</xdr:colOff>
      <xdr:row>47</xdr:row>
      <xdr:rowOff>161925</xdr:rowOff>
    </xdr:to>
    <xdr:pic>
      <xdr:nvPicPr>
        <xdr:cNvPr id="28" name="image5.png">
          <a:extLst>
            <a:ext uri="{FF2B5EF4-FFF2-40B4-BE49-F238E27FC236}">
              <a16:creationId xmlns:a16="http://schemas.microsoft.com/office/drawing/2014/main" xmlns="" id="{3B49ED90-64C5-4CE8-96B4-73C7BEBD01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52918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180975</xdr:rowOff>
    </xdr:from>
    <xdr:to>
      <xdr:col>1</xdr:col>
      <xdr:colOff>152400</xdr:colOff>
      <xdr:row>48</xdr:row>
      <xdr:rowOff>142876</xdr:rowOff>
    </xdr:to>
    <xdr:pic>
      <xdr:nvPicPr>
        <xdr:cNvPr id="29" name="image5.png">
          <a:extLst>
            <a:ext uri="{FF2B5EF4-FFF2-40B4-BE49-F238E27FC236}">
              <a16:creationId xmlns:a16="http://schemas.microsoft.com/office/drawing/2014/main" xmlns="" id="{5F17F40A-A571-43C8-A203-62B0A2A24C2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693015"/>
          <a:ext cx="152400" cy="1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190500</xdr:rowOff>
    </xdr:from>
    <xdr:to>
      <xdr:col>1</xdr:col>
      <xdr:colOff>152400</xdr:colOff>
      <xdr:row>47</xdr:row>
      <xdr:rowOff>165846</xdr:rowOff>
    </xdr:to>
    <xdr:pic>
      <xdr:nvPicPr>
        <xdr:cNvPr id="30" name="image5.png">
          <a:extLst>
            <a:ext uri="{FF2B5EF4-FFF2-40B4-BE49-F238E27FC236}">
              <a16:creationId xmlns:a16="http://schemas.microsoft.com/office/drawing/2014/main" xmlns="" id="{0C661370-F0E3-4F68-9971-53832F0A6B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519660"/>
          <a:ext cx="152400" cy="1658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31" name="image5.png">
          <a:extLst>
            <a:ext uri="{FF2B5EF4-FFF2-40B4-BE49-F238E27FC236}">
              <a16:creationId xmlns:a16="http://schemas.microsoft.com/office/drawing/2014/main" xmlns="" id="{04FFB036-B430-49AA-A327-3DF7C027DB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511898</xdr:colOff>
      <xdr:row>7</xdr:row>
      <xdr:rowOff>0</xdr:rowOff>
    </xdr:from>
    <xdr:to>
      <xdr:col>9</xdr:col>
      <xdr:colOff>10560</xdr:colOff>
      <xdr:row>7</xdr:row>
      <xdr:rowOff>0</xdr:rowOff>
    </xdr:to>
    <xdr:cxnSp macro="">
      <xdr:nvCxnSpPr>
        <xdr:cNvPr id="225" name="Straight Connector 224">
          <a:extLst>
            <a:ext uri="{FF2B5EF4-FFF2-40B4-BE49-F238E27FC236}">
              <a16:creationId xmlns:a16="http://schemas.microsoft.com/office/drawing/2014/main" xmlns="" id="{6BF29C41-18B7-420E-8222-A82CC346C9F5}"/>
            </a:ext>
          </a:extLst>
        </xdr:cNvPr>
        <xdr:cNvCxnSpPr/>
      </xdr:nvCxnSpPr>
      <xdr:spPr>
        <a:xfrm flipV="1">
          <a:off x="8756738" y="2522220"/>
          <a:ext cx="184462"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152400</xdr:rowOff>
    </xdr:to>
    <xdr:pic>
      <xdr:nvPicPr>
        <xdr:cNvPr id="226" name="image5.png">
          <a:extLst>
            <a:ext uri="{FF2B5EF4-FFF2-40B4-BE49-F238E27FC236}">
              <a16:creationId xmlns:a16="http://schemas.microsoft.com/office/drawing/2014/main" xmlns="" id="{A6098060-5708-4FF3-88D8-451DEE933C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27" name="image5.png">
          <a:extLst>
            <a:ext uri="{FF2B5EF4-FFF2-40B4-BE49-F238E27FC236}">
              <a16:creationId xmlns:a16="http://schemas.microsoft.com/office/drawing/2014/main" xmlns="" id="{4B37C940-DF13-4BDD-8CCD-573D512D3E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161925</xdr:rowOff>
    </xdr:to>
    <xdr:pic>
      <xdr:nvPicPr>
        <xdr:cNvPr id="228" name="image5.png">
          <a:extLst>
            <a:ext uri="{FF2B5EF4-FFF2-40B4-BE49-F238E27FC236}">
              <a16:creationId xmlns:a16="http://schemas.microsoft.com/office/drawing/2014/main" xmlns="" id="{15B3ED73-865F-4D1F-8E89-F797CF334E0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72483</xdr:colOff>
      <xdr:row>12</xdr:row>
      <xdr:rowOff>205849</xdr:rowOff>
    </xdr:from>
    <xdr:to>
      <xdr:col>10</xdr:col>
      <xdr:colOff>312947</xdr:colOff>
      <xdr:row>12</xdr:row>
      <xdr:rowOff>205850</xdr:rowOff>
    </xdr:to>
    <xdr:cxnSp macro="">
      <xdr:nvCxnSpPr>
        <xdr:cNvPr id="230" name="Straight Connector 229">
          <a:extLst>
            <a:ext uri="{FF2B5EF4-FFF2-40B4-BE49-F238E27FC236}">
              <a16:creationId xmlns:a16="http://schemas.microsoft.com/office/drawing/2014/main" xmlns="" id="{CE9D6BEC-9964-4F1A-8A3F-EDF73A674939}"/>
            </a:ext>
          </a:extLst>
        </xdr:cNvPr>
        <xdr:cNvCxnSpPr/>
      </xdr:nvCxnSpPr>
      <xdr:spPr>
        <a:xfrm flipV="1">
          <a:off x="9696543" y="2522220"/>
          <a:ext cx="240464"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336176</xdr:colOff>
      <xdr:row>13</xdr:row>
      <xdr:rowOff>201705</xdr:rowOff>
    </xdr:from>
    <xdr:to>
      <xdr:col>10</xdr:col>
      <xdr:colOff>657192</xdr:colOff>
      <xdr:row>13</xdr:row>
      <xdr:rowOff>201705</xdr:rowOff>
    </xdr:to>
    <xdr:cxnSp macro="">
      <xdr:nvCxnSpPr>
        <xdr:cNvPr id="231" name="Straight Connector 230">
          <a:extLst>
            <a:ext uri="{FF2B5EF4-FFF2-40B4-BE49-F238E27FC236}">
              <a16:creationId xmlns:a16="http://schemas.microsoft.com/office/drawing/2014/main" xmlns="" id="{40084888-6D40-40B0-9660-657709F834CA}"/>
            </a:ext>
          </a:extLst>
        </xdr:cNvPr>
        <xdr:cNvCxnSpPr/>
      </xdr:nvCxnSpPr>
      <xdr:spPr>
        <a:xfrm>
          <a:off x="9960236" y="2522220"/>
          <a:ext cx="321016"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70407</xdr:colOff>
      <xdr:row>11</xdr:row>
      <xdr:rowOff>201706</xdr:rowOff>
    </xdr:from>
    <xdr:to>
      <xdr:col>10</xdr:col>
      <xdr:colOff>623385</xdr:colOff>
      <xdr:row>11</xdr:row>
      <xdr:rowOff>205850</xdr:rowOff>
    </xdr:to>
    <xdr:cxnSp macro="">
      <xdr:nvCxnSpPr>
        <xdr:cNvPr id="232" name="Straight Connector 231">
          <a:extLst>
            <a:ext uri="{FF2B5EF4-FFF2-40B4-BE49-F238E27FC236}">
              <a16:creationId xmlns:a16="http://schemas.microsoft.com/office/drawing/2014/main" xmlns="" id="{C1E34B8F-B65A-4D1E-9FEA-C6C1790D36D9}"/>
            </a:ext>
          </a:extLst>
        </xdr:cNvPr>
        <xdr:cNvCxnSpPr/>
      </xdr:nvCxnSpPr>
      <xdr:spPr>
        <a:xfrm flipV="1">
          <a:off x="9694467" y="2522220"/>
          <a:ext cx="552978"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7022</xdr:colOff>
      <xdr:row>15</xdr:row>
      <xdr:rowOff>209431</xdr:rowOff>
    </xdr:from>
    <xdr:to>
      <xdr:col>10</xdr:col>
      <xdr:colOff>274175</xdr:colOff>
      <xdr:row>15</xdr:row>
      <xdr:rowOff>209432</xdr:rowOff>
    </xdr:to>
    <xdr:cxnSp macro="">
      <xdr:nvCxnSpPr>
        <xdr:cNvPr id="233" name="Straight Connector 232">
          <a:extLst>
            <a:ext uri="{FF2B5EF4-FFF2-40B4-BE49-F238E27FC236}">
              <a16:creationId xmlns:a16="http://schemas.microsoft.com/office/drawing/2014/main" xmlns="" id="{285D2106-DE53-4B39-8D2F-250F17C8614D}"/>
            </a:ext>
          </a:extLst>
        </xdr:cNvPr>
        <xdr:cNvCxnSpPr/>
      </xdr:nvCxnSpPr>
      <xdr:spPr>
        <a:xfrm>
          <a:off x="9631082" y="3127891"/>
          <a:ext cx="267153"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194905</xdr:colOff>
      <xdr:row>21</xdr:row>
      <xdr:rowOff>89646</xdr:rowOff>
    </xdr:from>
    <xdr:to>
      <xdr:col>12</xdr:col>
      <xdr:colOff>420041</xdr:colOff>
      <xdr:row>21</xdr:row>
      <xdr:rowOff>90624</xdr:rowOff>
    </xdr:to>
    <xdr:cxnSp macro="">
      <xdr:nvCxnSpPr>
        <xdr:cNvPr id="236" name="Straight Connector 235">
          <a:extLst>
            <a:ext uri="{FF2B5EF4-FFF2-40B4-BE49-F238E27FC236}">
              <a16:creationId xmlns:a16="http://schemas.microsoft.com/office/drawing/2014/main" xmlns="" id="{664C59C5-295D-4DAD-99F4-889D393D70D0}"/>
            </a:ext>
          </a:extLst>
        </xdr:cNvPr>
        <xdr:cNvCxnSpPr/>
      </xdr:nvCxnSpPr>
      <xdr:spPr>
        <a:xfrm flipV="1">
          <a:off x="10917334" y="5342003"/>
          <a:ext cx="225136" cy="97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419808</xdr:colOff>
      <xdr:row>22</xdr:row>
      <xdr:rowOff>136872</xdr:rowOff>
    </xdr:from>
    <xdr:to>
      <xdr:col>14</xdr:col>
      <xdr:colOff>322802</xdr:colOff>
      <xdr:row>22</xdr:row>
      <xdr:rowOff>136872</xdr:rowOff>
    </xdr:to>
    <xdr:cxnSp macro="">
      <xdr:nvCxnSpPr>
        <xdr:cNvPr id="237" name="Straight Connector 236">
          <a:extLst>
            <a:ext uri="{FF2B5EF4-FFF2-40B4-BE49-F238E27FC236}">
              <a16:creationId xmlns:a16="http://schemas.microsoft.com/office/drawing/2014/main" xmlns="" id="{4B6D1C11-C59A-4A0E-B599-910BFC8288D4}"/>
            </a:ext>
          </a:extLst>
        </xdr:cNvPr>
        <xdr:cNvCxnSpPr/>
      </xdr:nvCxnSpPr>
      <xdr:spPr>
        <a:xfrm>
          <a:off x="11142237" y="5593336"/>
          <a:ext cx="1263708"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87972</xdr:colOff>
      <xdr:row>26</xdr:row>
      <xdr:rowOff>149087</xdr:rowOff>
    </xdr:from>
    <xdr:to>
      <xdr:col>10</xdr:col>
      <xdr:colOff>540212</xdr:colOff>
      <xdr:row>26</xdr:row>
      <xdr:rowOff>161925</xdr:rowOff>
    </xdr:to>
    <xdr:cxnSp macro="">
      <xdr:nvCxnSpPr>
        <xdr:cNvPr id="238" name="Straight Connector 237">
          <a:extLst>
            <a:ext uri="{FF2B5EF4-FFF2-40B4-BE49-F238E27FC236}">
              <a16:creationId xmlns:a16="http://schemas.microsoft.com/office/drawing/2014/main" xmlns="" id="{9585DB70-A1B3-455D-B531-39063DE09CDC}"/>
            </a:ext>
          </a:extLst>
        </xdr:cNvPr>
        <xdr:cNvCxnSpPr/>
      </xdr:nvCxnSpPr>
      <xdr:spPr>
        <a:xfrm flipV="1">
          <a:off x="9712032" y="6179820"/>
          <a:ext cx="452240"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137515</xdr:colOff>
      <xdr:row>28</xdr:row>
      <xdr:rowOff>295275</xdr:rowOff>
    </xdr:from>
    <xdr:to>
      <xdr:col>12</xdr:col>
      <xdr:colOff>161646</xdr:colOff>
      <xdr:row>28</xdr:row>
      <xdr:rowOff>295275</xdr:rowOff>
    </xdr:to>
    <xdr:cxnSp macro="">
      <xdr:nvCxnSpPr>
        <xdr:cNvPr id="239" name="Straight Connector 238">
          <a:extLst>
            <a:ext uri="{FF2B5EF4-FFF2-40B4-BE49-F238E27FC236}">
              <a16:creationId xmlns:a16="http://schemas.microsoft.com/office/drawing/2014/main" xmlns="" id="{EB2A0618-4849-4D10-A431-DA6532A44B24}"/>
            </a:ext>
          </a:extLst>
        </xdr:cNvPr>
        <xdr:cNvCxnSpPr/>
      </xdr:nvCxnSpPr>
      <xdr:spPr>
        <a:xfrm>
          <a:off x="10454995" y="6179820"/>
          <a:ext cx="717551"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11206</xdr:colOff>
      <xdr:row>30</xdr:row>
      <xdr:rowOff>190501</xdr:rowOff>
    </xdr:from>
    <xdr:to>
      <xdr:col>29</xdr:col>
      <xdr:colOff>9636</xdr:colOff>
      <xdr:row>30</xdr:row>
      <xdr:rowOff>201706</xdr:rowOff>
    </xdr:to>
    <xdr:cxnSp macro="">
      <xdr:nvCxnSpPr>
        <xdr:cNvPr id="240" name="Straight Connector 239">
          <a:extLst>
            <a:ext uri="{FF2B5EF4-FFF2-40B4-BE49-F238E27FC236}">
              <a16:creationId xmlns:a16="http://schemas.microsoft.com/office/drawing/2014/main" xmlns="" id="{54E0D4F9-41E9-45FB-9222-2768511453CF}"/>
            </a:ext>
          </a:extLst>
        </xdr:cNvPr>
        <xdr:cNvCxnSpPr/>
      </xdr:nvCxnSpPr>
      <xdr:spPr>
        <a:xfrm flipV="1">
          <a:off x="9635266" y="6675121"/>
          <a:ext cx="5088590" cy="11205"/>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40359</xdr:colOff>
      <xdr:row>24</xdr:row>
      <xdr:rowOff>179734</xdr:rowOff>
    </xdr:from>
    <xdr:to>
      <xdr:col>8</xdr:col>
      <xdr:colOff>350097</xdr:colOff>
      <xdr:row>24</xdr:row>
      <xdr:rowOff>180975</xdr:rowOff>
    </xdr:to>
    <xdr:cxnSp macro="">
      <xdr:nvCxnSpPr>
        <xdr:cNvPr id="242" name="Straight Connector 241">
          <a:extLst>
            <a:ext uri="{FF2B5EF4-FFF2-40B4-BE49-F238E27FC236}">
              <a16:creationId xmlns:a16="http://schemas.microsoft.com/office/drawing/2014/main" xmlns="" id="{C2DC2CA9-4115-4BA0-8123-1770E922679B}"/>
            </a:ext>
          </a:extLst>
        </xdr:cNvPr>
        <xdr:cNvCxnSpPr/>
      </xdr:nvCxnSpPr>
      <xdr:spPr>
        <a:xfrm>
          <a:off x="8285199" y="6179820"/>
          <a:ext cx="309738"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373485</xdr:colOff>
      <xdr:row>25</xdr:row>
      <xdr:rowOff>121342</xdr:rowOff>
    </xdr:from>
    <xdr:to>
      <xdr:col>9</xdr:col>
      <xdr:colOff>2159</xdr:colOff>
      <xdr:row>25</xdr:row>
      <xdr:rowOff>123825</xdr:rowOff>
    </xdr:to>
    <xdr:cxnSp macro="">
      <xdr:nvCxnSpPr>
        <xdr:cNvPr id="243" name="Straight Connector 242">
          <a:extLst>
            <a:ext uri="{FF2B5EF4-FFF2-40B4-BE49-F238E27FC236}">
              <a16:creationId xmlns:a16="http://schemas.microsoft.com/office/drawing/2014/main" xmlns="" id="{D28B7093-9233-4FE8-A3EC-47BEB2A15322}"/>
            </a:ext>
          </a:extLst>
        </xdr:cNvPr>
        <xdr:cNvCxnSpPr/>
      </xdr:nvCxnSpPr>
      <xdr:spPr>
        <a:xfrm>
          <a:off x="8618325" y="6179820"/>
          <a:ext cx="314474"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285744</xdr:colOff>
      <xdr:row>27</xdr:row>
      <xdr:rowOff>227496</xdr:rowOff>
    </xdr:from>
    <xdr:to>
      <xdr:col>11</xdr:col>
      <xdr:colOff>190501</xdr:colOff>
      <xdr:row>27</xdr:row>
      <xdr:rowOff>235644</xdr:rowOff>
    </xdr:to>
    <xdr:cxnSp macro="">
      <xdr:nvCxnSpPr>
        <xdr:cNvPr id="244" name="Straight Connector 243">
          <a:extLst>
            <a:ext uri="{FF2B5EF4-FFF2-40B4-BE49-F238E27FC236}">
              <a16:creationId xmlns:a16="http://schemas.microsoft.com/office/drawing/2014/main" xmlns="" id="{3F22FA4E-1168-4040-A188-FA5623649A82}"/>
            </a:ext>
          </a:extLst>
        </xdr:cNvPr>
        <xdr:cNvCxnSpPr/>
      </xdr:nvCxnSpPr>
      <xdr:spPr>
        <a:xfrm flipV="1">
          <a:off x="9909804" y="6179820"/>
          <a:ext cx="598177"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245" name="image4.png">
          <a:extLst>
            <a:ext uri="{FF2B5EF4-FFF2-40B4-BE49-F238E27FC236}">
              <a16:creationId xmlns:a16="http://schemas.microsoft.com/office/drawing/2014/main" xmlns="" id="{17BF82A7-D2D7-4A88-8038-EB39661611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9525</xdr:rowOff>
    </xdr:from>
    <xdr:to>
      <xdr:col>1</xdr:col>
      <xdr:colOff>152400</xdr:colOff>
      <xdr:row>35</xdr:row>
      <xdr:rowOff>161925</xdr:rowOff>
    </xdr:to>
    <xdr:pic>
      <xdr:nvPicPr>
        <xdr:cNvPr id="246" name="image5.png">
          <a:extLst>
            <a:ext uri="{FF2B5EF4-FFF2-40B4-BE49-F238E27FC236}">
              <a16:creationId xmlns:a16="http://schemas.microsoft.com/office/drawing/2014/main" xmlns="" id="{997A1E19-52BF-433B-A927-0F3F67E18B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8400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171450</xdr:rowOff>
    </xdr:from>
    <xdr:to>
      <xdr:col>1</xdr:col>
      <xdr:colOff>152400</xdr:colOff>
      <xdr:row>35</xdr:row>
      <xdr:rowOff>323850</xdr:rowOff>
    </xdr:to>
    <xdr:pic>
      <xdr:nvPicPr>
        <xdr:cNvPr id="247" name="image4.png">
          <a:extLst>
            <a:ext uri="{FF2B5EF4-FFF2-40B4-BE49-F238E27FC236}">
              <a16:creationId xmlns:a16="http://schemas.microsoft.com/office/drawing/2014/main" xmlns="" id="{72C33137-B5AC-4476-AFEB-2736EF69CB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34593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389839</xdr:colOff>
      <xdr:row>36</xdr:row>
      <xdr:rowOff>217036</xdr:rowOff>
    </xdr:from>
    <xdr:to>
      <xdr:col>9</xdr:col>
      <xdr:colOff>666750</xdr:colOff>
      <xdr:row>36</xdr:row>
      <xdr:rowOff>217714</xdr:rowOff>
    </xdr:to>
    <xdr:cxnSp macro="">
      <xdr:nvCxnSpPr>
        <xdr:cNvPr id="249" name="Straight Connector 248">
          <a:extLst>
            <a:ext uri="{FF2B5EF4-FFF2-40B4-BE49-F238E27FC236}">
              <a16:creationId xmlns:a16="http://schemas.microsoft.com/office/drawing/2014/main" xmlns="" id="{150BD50A-1E29-4D52-B3F5-C3030E617BE2}"/>
            </a:ext>
          </a:extLst>
        </xdr:cNvPr>
        <xdr:cNvCxnSpPr/>
      </xdr:nvCxnSpPr>
      <xdr:spPr>
        <a:xfrm>
          <a:off x="9320479" y="9742036"/>
          <a:ext cx="276911" cy="67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48</xdr:row>
      <xdr:rowOff>0</xdr:rowOff>
    </xdr:from>
    <xdr:to>
      <xdr:col>1</xdr:col>
      <xdr:colOff>152400</xdr:colOff>
      <xdr:row>48</xdr:row>
      <xdr:rowOff>152400</xdr:rowOff>
    </xdr:to>
    <xdr:pic>
      <xdr:nvPicPr>
        <xdr:cNvPr id="250" name="image4.png">
          <a:extLst>
            <a:ext uri="{FF2B5EF4-FFF2-40B4-BE49-F238E27FC236}">
              <a16:creationId xmlns:a16="http://schemas.microsoft.com/office/drawing/2014/main" xmlns="" id="{4FCB030E-A0BA-475B-A830-C3819C8876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26949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9525</xdr:rowOff>
    </xdr:from>
    <xdr:to>
      <xdr:col>1</xdr:col>
      <xdr:colOff>152400</xdr:colOff>
      <xdr:row>48</xdr:row>
      <xdr:rowOff>161925</xdr:rowOff>
    </xdr:to>
    <xdr:pic>
      <xdr:nvPicPr>
        <xdr:cNvPr id="251" name="image5.png">
          <a:extLst>
            <a:ext uri="{FF2B5EF4-FFF2-40B4-BE49-F238E27FC236}">
              <a16:creationId xmlns:a16="http://schemas.microsoft.com/office/drawing/2014/main" xmlns="" id="{1B8D855D-142C-4F33-AB35-DBB68CA9C2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70444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171450</xdr:rowOff>
    </xdr:from>
    <xdr:to>
      <xdr:col>1</xdr:col>
      <xdr:colOff>152400</xdr:colOff>
      <xdr:row>49</xdr:row>
      <xdr:rowOff>133349</xdr:rowOff>
    </xdr:to>
    <xdr:pic>
      <xdr:nvPicPr>
        <xdr:cNvPr id="252" name="image4.png">
          <a:extLst>
            <a:ext uri="{FF2B5EF4-FFF2-40B4-BE49-F238E27FC236}">
              <a16:creationId xmlns:a16="http://schemas.microsoft.com/office/drawing/2014/main" xmlns="" id="{52786B08-E423-46B7-B0EB-40DFF8D7C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2866370"/>
          <a:ext cx="152400" cy="137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615492</xdr:colOff>
      <xdr:row>20</xdr:row>
      <xdr:rowOff>272143</xdr:rowOff>
    </xdr:from>
    <xdr:to>
      <xdr:col>12</xdr:col>
      <xdr:colOff>200939</xdr:colOff>
      <xdr:row>20</xdr:row>
      <xdr:rowOff>272143</xdr:rowOff>
    </xdr:to>
    <xdr:cxnSp macro="">
      <xdr:nvCxnSpPr>
        <xdr:cNvPr id="254" name="Straight Connector 253">
          <a:extLst>
            <a:ext uri="{FF2B5EF4-FFF2-40B4-BE49-F238E27FC236}">
              <a16:creationId xmlns:a16="http://schemas.microsoft.com/office/drawing/2014/main" xmlns="" id="{823A7C72-4D70-42F3-8364-0F4051911EC2}"/>
            </a:ext>
          </a:extLst>
        </xdr:cNvPr>
        <xdr:cNvCxnSpPr/>
      </xdr:nvCxnSpPr>
      <xdr:spPr>
        <a:xfrm>
          <a:off x="10657563" y="5007429"/>
          <a:ext cx="265805"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255" name="image5.png">
          <a:extLst>
            <a:ext uri="{FF2B5EF4-FFF2-40B4-BE49-F238E27FC236}">
              <a16:creationId xmlns:a16="http://schemas.microsoft.com/office/drawing/2014/main" xmlns="" id="{8BF1C947-844D-4AF9-B4C2-62910DA04A9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2" name="image4.png">
          <a:extLst>
            <a:ext uri="{FF2B5EF4-FFF2-40B4-BE49-F238E27FC236}">
              <a16:creationId xmlns:a16="http://schemas.microsoft.com/office/drawing/2014/main" xmlns="" id="{AFD2A189-DDAB-432E-B607-483782E25D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3" name="image5.png">
          <a:extLst>
            <a:ext uri="{FF2B5EF4-FFF2-40B4-BE49-F238E27FC236}">
              <a16:creationId xmlns:a16="http://schemas.microsoft.com/office/drawing/2014/main" xmlns="" id="{FB0622C4-904E-42B6-BCEB-80A0A5D205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4" name="image5.png">
          <a:extLst>
            <a:ext uri="{FF2B5EF4-FFF2-40B4-BE49-F238E27FC236}">
              <a16:creationId xmlns:a16="http://schemas.microsoft.com/office/drawing/2014/main" xmlns="" id="{734B7D16-EE7E-46AF-AD29-F8DE788A2E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5" name="image5.png">
          <a:extLst>
            <a:ext uri="{FF2B5EF4-FFF2-40B4-BE49-F238E27FC236}">
              <a16:creationId xmlns:a16="http://schemas.microsoft.com/office/drawing/2014/main" xmlns="" id="{438FF758-1603-4FEA-942C-DEF70535A6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6" name="image4.png">
          <a:extLst>
            <a:ext uri="{FF2B5EF4-FFF2-40B4-BE49-F238E27FC236}">
              <a16:creationId xmlns:a16="http://schemas.microsoft.com/office/drawing/2014/main" xmlns="" id="{84ADBF09-0137-489F-8530-F6CBAE24BD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37" name="image4.png">
          <a:extLst>
            <a:ext uri="{FF2B5EF4-FFF2-40B4-BE49-F238E27FC236}">
              <a16:creationId xmlns:a16="http://schemas.microsoft.com/office/drawing/2014/main" xmlns="" id="{754A29CE-20E5-4280-BD16-5388123F3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9525</xdr:rowOff>
    </xdr:from>
    <xdr:to>
      <xdr:col>1</xdr:col>
      <xdr:colOff>152400</xdr:colOff>
      <xdr:row>36</xdr:row>
      <xdr:rowOff>161925</xdr:rowOff>
    </xdr:to>
    <xdr:pic>
      <xdr:nvPicPr>
        <xdr:cNvPr id="38" name="image5.png">
          <a:extLst>
            <a:ext uri="{FF2B5EF4-FFF2-40B4-BE49-F238E27FC236}">
              <a16:creationId xmlns:a16="http://schemas.microsoft.com/office/drawing/2014/main" xmlns="" id="{963C3562-3304-488C-8CD4-7144FFD71F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3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171450</xdr:rowOff>
    </xdr:from>
    <xdr:to>
      <xdr:col>1</xdr:col>
      <xdr:colOff>152400</xdr:colOff>
      <xdr:row>36</xdr:row>
      <xdr:rowOff>304800</xdr:rowOff>
    </xdr:to>
    <xdr:pic>
      <xdr:nvPicPr>
        <xdr:cNvPr id="39" name="image4.png">
          <a:extLst>
            <a:ext uri="{FF2B5EF4-FFF2-40B4-BE49-F238E27FC236}">
              <a16:creationId xmlns:a16="http://schemas.microsoft.com/office/drawing/2014/main" xmlns="" id="{4508E3E0-03A0-4866-B938-098EA16FC2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696450"/>
          <a:ext cx="1524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0" name="image5.png">
          <a:extLst>
            <a:ext uri="{FF2B5EF4-FFF2-40B4-BE49-F238E27FC236}">
              <a16:creationId xmlns:a16="http://schemas.microsoft.com/office/drawing/2014/main" xmlns="" id="{49D34D04-25C6-4518-9D67-3DE16D24AF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1" name="image4.png">
          <a:extLst>
            <a:ext uri="{FF2B5EF4-FFF2-40B4-BE49-F238E27FC236}">
              <a16:creationId xmlns:a16="http://schemas.microsoft.com/office/drawing/2014/main" xmlns="" id="{3B25F64A-87FA-409E-AD6D-9C7163E00D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2" name="image5.png">
          <a:extLst>
            <a:ext uri="{FF2B5EF4-FFF2-40B4-BE49-F238E27FC236}">
              <a16:creationId xmlns:a16="http://schemas.microsoft.com/office/drawing/2014/main" xmlns="" id="{D3AF0C24-CA0C-4457-8893-5B5BB95CEF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3" name="image5.png">
          <a:extLst>
            <a:ext uri="{FF2B5EF4-FFF2-40B4-BE49-F238E27FC236}">
              <a16:creationId xmlns:a16="http://schemas.microsoft.com/office/drawing/2014/main" xmlns="" id="{19F1578A-D8C1-4636-AA34-86B6BEF4B2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4" name="image5.png">
          <a:extLst>
            <a:ext uri="{FF2B5EF4-FFF2-40B4-BE49-F238E27FC236}">
              <a16:creationId xmlns:a16="http://schemas.microsoft.com/office/drawing/2014/main" xmlns="" id="{1EE2BF3B-151E-489C-B679-37268E44E7E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5" name="image4.png">
          <a:extLst>
            <a:ext uri="{FF2B5EF4-FFF2-40B4-BE49-F238E27FC236}">
              <a16:creationId xmlns:a16="http://schemas.microsoft.com/office/drawing/2014/main" xmlns="" id="{DDF8F348-F7F8-4F8C-91A5-5B2AA1562C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489857</xdr:colOff>
      <xdr:row>35</xdr:row>
      <xdr:rowOff>178481</xdr:rowOff>
    </xdr:from>
    <xdr:to>
      <xdr:col>9</xdr:col>
      <xdr:colOff>367394</xdr:colOff>
      <xdr:row>35</xdr:row>
      <xdr:rowOff>190500</xdr:rowOff>
    </xdr:to>
    <xdr:cxnSp macro="">
      <xdr:nvCxnSpPr>
        <xdr:cNvPr id="48" name="Straight Connector 47">
          <a:extLst>
            <a:ext uri="{FF2B5EF4-FFF2-40B4-BE49-F238E27FC236}">
              <a16:creationId xmlns:a16="http://schemas.microsoft.com/office/drawing/2014/main" xmlns="" id="{EEA7F559-A73B-4099-B305-869778F56048}"/>
            </a:ext>
          </a:extLst>
        </xdr:cNvPr>
        <xdr:cNvCxnSpPr/>
      </xdr:nvCxnSpPr>
      <xdr:spPr>
        <a:xfrm flipV="1">
          <a:off x="8734697" y="9352961"/>
          <a:ext cx="563337" cy="12019"/>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425890</xdr:colOff>
      <xdr:row>19</xdr:row>
      <xdr:rowOff>204107</xdr:rowOff>
    </xdr:from>
    <xdr:to>
      <xdr:col>11</xdr:col>
      <xdr:colOff>635444</xdr:colOff>
      <xdr:row>19</xdr:row>
      <xdr:rowOff>204108</xdr:rowOff>
    </xdr:to>
    <xdr:cxnSp macro="">
      <xdr:nvCxnSpPr>
        <xdr:cNvPr id="49" name="Straight Connector 48">
          <a:extLst>
            <a:ext uri="{FF2B5EF4-FFF2-40B4-BE49-F238E27FC236}">
              <a16:creationId xmlns:a16="http://schemas.microsoft.com/office/drawing/2014/main" xmlns="" id="{470F15F6-DA7F-42B6-85FB-715DCFE03D0E}"/>
            </a:ext>
          </a:extLst>
        </xdr:cNvPr>
        <xdr:cNvCxnSpPr/>
      </xdr:nvCxnSpPr>
      <xdr:spPr>
        <a:xfrm flipV="1">
          <a:off x="10467961" y="4544786"/>
          <a:ext cx="209554"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203382</xdr:colOff>
      <xdr:row>18</xdr:row>
      <xdr:rowOff>217712</xdr:rowOff>
    </xdr:from>
    <xdr:to>
      <xdr:col>11</xdr:col>
      <xdr:colOff>422538</xdr:colOff>
      <xdr:row>18</xdr:row>
      <xdr:rowOff>217714</xdr:rowOff>
    </xdr:to>
    <xdr:cxnSp macro="">
      <xdr:nvCxnSpPr>
        <xdr:cNvPr id="50" name="Straight Connector 49">
          <a:extLst>
            <a:ext uri="{FF2B5EF4-FFF2-40B4-BE49-F238E27FC236}">
              <a16:creationId xmlns:a16="http://schemas.microsoft.com/office/drawing/2014/main" xmlns="" id="{53CC56D1-DAA4-4DBA-9350-5F06C1B8BEA3}"/>
            </a:ext>
          </a:extLst>
        </xdr:cNvPr>
        <xdr:cNvCxnSpPr/>
      </xdr:nvCxnSpPr>
      <xdr:spPr>
        <a:xfrm>
          <a:off x="10245453" y="4122962"/>
          <a:ext cx="219156" cy="2"/>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xdr:colOff>
      <xdr:row>37</xdr:row>
      <xdr:rowOff>149677</xdr:rowOff>
    </xdr:from>
    <xdr:to>
      <xdr:col>29</xdr:col>
      <xdr:colOff>27215</xdr:colOff>
      <xdr:row>37</xdr:row>
      <xdr:rowOff>163285</xdr:rowOff>
    </xdr:to>
    <xdr:cxnSp macro="">
      <xdr:nvCxnSpPr>
        <xdr:cNvPr id="51" name="Straight Connector 50">
          <a:extLst>
            <a:ext uri="{FF2B5EF4-FFF2-40B4-BE49-F238E27FC236}">
              <a16:creationId xmlns:a16="http://schemas.microsoft.com/office/drawing/2014/main" xmlns="" id="{5B1990F9-3BD9-48A9-B041-F6A3672115E1}"/>
            </a:ext>
          </a:extLst>
        </xdr:cNvPr>
        <xdr:cNvCxnSpPr/>
      </xdr:nvCxnSpPr>
      <xdr:spPr>
        <a:xfrm>
          <a:off x="9637667" y="10131877"/>
          <a:ext cx="5103768" cy="1360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ources/directory/31210252-93a2-4ccd-ac41-c7887c38a069.ExcelAutomationServiceFrontend.WorkingDir/NoAVScans/a9ba959d-87d8-4e8d-9805-9323f8f10ad2/in/Ke-hoach-tong-the-(24.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PL1.kế hoạch tổng thể"/>
      <sheetName val="PL2.KHĐT vốn AFD"/>
      <sheetName val="PL2.KHĐT"/>
      <sheetName val="PL3. GPMB"/>
      <sheetName val="PL4.Kế hoạch vốn"/>
      <sheetName val="PL5. Khung kết quả dự án"/>
      <sheetName val="PL6. Kế hoạch GPMB"/>
    </sheetNames>
    <sheetDataSet>
      <sheetData sheetId="0" refreshError="1"/>
      <sheetData sheetId="1" refreshError="1">
        <row r="12">
          <cell r="B12" t="str">
            <v>Gói thầu số 05: Tư vấn lựa chọn nhà thầu các gói thầu còn lại thuộc tiểu dự án</v>
          </cell>
        </row>
        <row r="13">
          <cell r="B13" t="str">
            <v>Gói thầu số 6: Tư vấn lập nhiệm vụ khảo sát và lập phương án rà phá bom mìn</v>
          </cell>
        </row>
        <row r="14">
          <cell r="B14" t="str">
            <v>Gói thầu số 7: Giám sát thi công rà phá bom mìn</v>
          </cell>
        </row>
        <row r="15">
          <cell r="B15" t="str">
            <v>Gói thầu số 8: Thi công rà phá bom mìn</v>
          </cell>
        </row>
        <row r="16">
          <cell r="B16" t="str">
            <v>Gói thầu số 9: Giám sát môi trường - xã hội; giám sát tái định cư</v>
          </cell>
        </row>
        <row r="19">
          <cell r="B19" t="str">
            <v>Gói thầu số 12: Kiểm toán tiểu dự án</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defaultGridColor="0" colorId="0" workbookViewId="0"/>
  </sheetViews>
  <sheetFormatPr defaultRowHeight="15"/>
  <sheetData/>
  <pageMargins left="0.7" right="0.7" top="0.75" bottom="0.75" header="0.3" footer="0.3"/>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44"/>
  <sheetViews>
    <sheetView tabSelected="1" zoomScale="70" zoomScaleNormal="70" zoomScaleSheetLayoutView="85" workbookViewId="0">
      <pane xSplit="4" ySplit="4" topLeftCell="E5" activePane="bottomRight" state="frozen"/>
      <selection pane="topRight" activeCell="E1" sqref="E1"/>
      <selection pane="bottomLeft" activeCell="A5" sqref="A5"/>
      <selection pane="bottomRight" activeCell="A2" sqref="A2:Q2"/>
    </sheetView>
  </sheetViews>
  <sheetFormatPr defaultColWidth="9.140625" defaultRowHeight="15"/>
  <cols>
    <col min="1" max="1" width="6.42578125" style="22" customWidth="1"/>
    <col min="2" max="2" width="46.42578125" style="22" customWidth="1"/>
    <col min="3" max="3" width="9.85546875" style="22" customWidth="1"/>
    <col min="4" max="4" width="14" style="22" customWidth="1"/>
    <col min="5" max="5" width="13.42578125" style="22" customWidth="1"/>
    <col min="6" max="6" width="10.140625" style="22" customWidth="1"/>
    <col min="7" max="8" width="9.85546875" style="22" customWidth="1"/>
    <col min="9" max="9" width="10" style="22" customWidth="1"/>
    <col min="10" max="12" width="10.140625" style="22" customWidth="1"/>
    <col min="13" max="13" width="11" style="22" customWidth="1"/>
    <col min="14" max="14" width="9.42578125" style="22" customWidth="1"/>
    <col min="15" max="15" width="11" style="22" customWidth="1"/>
    <col min="16" max="16" width="11.42578125" style="22" customWidth="1"/>
    <col min="17" max="17" width="11" style="22" customWidth="1"/>
    <col min="18" max="29" width="9.42578125" style="22" hidden="1" customWidth="1"/>
    <col min="30" max="16384" width="9.140625" style="22"/>
  </cols>
  <sheetData>
    <row r="1" spans="1:29" s="20" customFormat="1" ht="19.5" customHeight="1">
      <c r="A1" s="101" t="s">
        <v>160</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spans="1:29" ht="20.25" customHeight="1">
      <c r="A2" s="102" t="s">
        <v>161</v>
      </c>
      <c r="B2" s="102"/>
      <c r="C2" s="102"/>
      <c r="D2" s="102"/>
      <c r="E2" s="102"/>
      <c r="F2" s="102"/>
      <c r="G2" s="102"/>
      <c r="H2" s="102"/>
      <c r="I2" s="102"/>
      <c r="J2" s="102"/>
      <c r="K2" s="102"/>
      <c r="L2" s="102"/>
      <c r="M2" s="102"/>
      <c r="N2" s="102"/>
      <c r="O2" s="102"/>
      <c r="P2" s="102"/>
      <c r="Q2" s="102"/>
      <c r="R2" s="98"/>
      <c r="S2" s="98"/>
      <c r="T2" s="98"/>
      <c r="U2" s="98"/>
      <c r="V2" s="98"/>
      <c r="W2" s="98"/>
      <c r="X2" s="98"/>
      <c r="Y2" s="98"/>
      <c r="Z2" s="98"/>
      <c r="AA2" s="98"/>
      <c r="AB2" s="98"/>
      <c r="AC2" s="98"/>
    </row>
    <row r="3" spans="1:29" s="21" customFormat="1" ht="15.75" customHeight="1">
      <c r="A3" s="106" t="s">
        <v>38</v>
      </c>
      <c r="B3" s="106" t="s">
        <v>1</v>
      </c>
      <c r="C3" s="106" t="s">
        <v>49</v>
      </c>
      <c r="D3" s="106" t="s">
        <v>39</v>
      </c>
      <c r="E3" s="106" t="s">
        <v>158</v>
      </c>
      <c r="F3" s="106" t="s">
        <v>141</v>
      </c>
      <c r="G3" s="106"/>
      <c r="H3" s="106"/>
      <c r="I3" s="106"/>
      <c r="J3" s="106"/>
      <c r="K3" s="106"/>
      <c r="L3" s="106"/>
      <c r="M3" s="106"/>
      <c r="N3" s="106"/>
      <c r="O3" s="106"/>
      <c r="P3" s="106"/>
      <c r="Q3" s="106"/>
      <c r="R3" s="103" t="s">
        <v>149</v>
      </c>
      <c r="S3" s="103"/>
      <c r="T3" s="103"/>
      <c r="U3" s="103"/>
      <c r="V3" s="103"/>
      <c r="W3" s="103"/>
      <c r="X3" s="103"/>
      <c r="Y3" s="103"/>
      <c r="Z3" s="103"/>
      <c r="AA3" s="103"/>
      <c r="AB3" s="103"/>
      <c r="AC3" s="103"/>
    </row>
    <row r="4" spans="1:29" s="21" customFormat="1" ht="51.75" customHeight="1">
      <c r="A4" s="106"/>
      <c r="B4" s="106"/>
      <c r="C4" s="106"/>
      <c r="D4" s="106"/>
      <c r="E4" s="106"/>
      <c r="F4" s="16" t="s">
        <v>135</v>
      </c>
      <c r="G4" s="16" t="s">
        <v>133</v>
      </c>
      <c r="H4" s="16" t="s">
        <v>134</v>
      </c>
      <c r="I4" s="16" t="s">
        <v>136</v>
      </c>
      <c r="J4" s="16" t="s">
        <v>41</v>
      </c>
      <c r="K4" s="16" t="s">
        <v>42</v>
      </c>
      <c r="L4" s="16" t="s">
        <v>43</v>
      </c>
      <c r="M4" s="16" t="s">
        <v>44</v>
      </c>
      <c r="N4" s="16" t="s">
        <v>45</v>
      </c>
      <c r="O4" s="16" t="s">
        <v>46</v>
      </c>
      <c r="P4" s="16" t="s">
        <v>47</v>
      </c>
      <c r="Q4" s="16" t="s">
        <v>48</v>
      </c>
      <c r="R4" s="16" t="s">
        <v>51</v>
      </c>
      <c r="S4" s="16" t="s">
        <v>52</v>
      </c>
      <c r="T4" s="16" t="s">
        <v>142</v>
      </c>
      <c r="U4" s="16" t="s">
        <v>143</v>
      </c>
      <c r="V4" s="16" t="s">
        <v>144</v>
      </c>
      <c r="W4" s="16" t="s">
        <v>145</v>
      </c>
      <c r="X4" s="16" t="s">
        <v>146</v>
      </c>
      <c r="Y4" s="16" t="s">
        <v>147</v>
      </c>
      <c r="Z4" s="16" t="s">
        <v>148</v>
      </c>
      <c r="AA4" s="16" t="s">
        <v>46</v>
      </c>
      <c r="AB4" s="16" t="s">
        <v>47</v>
      </c>
      <c r="AC4" s="16" t="s">
        <v>48</v>
      </c>
    </row>
    <row r="5" spans="1:29" s="25" customFormat="1" ht="30.75" customHeight="1">
      <c r="A5" s="82" t="s">
        <v>31</v>
      </c>
      <c r="B5" s="81" t="s">
        <v>27</v>
      </c>
      <c r="C5" s="82"/>
      <c r="D5" s="83">
        <v>45292</v>
      </c>
      <c r="E5" s="84" t="s">
        <v>159</v>
      </c>
      <c r="F5" s="55"/>
      <c r="G5" s="56"/>
      <c r="H5" s="56"/>
      <c r="I5" s="56"/>
      <c r="J5" s="56"/>
      <c r="K5" s="56"/>
      <c r="L5" s="56"/>
      <c r="M5" s="56"/>
      <c r="N5" s="56"/>
      <c r="O5" s="56"/>
      <c r="P5" s="56"/>
      <c r="Q5" s="56"/>
      <c r="R5" s="57"/>
      <c r="S5" s="57"/>
      <c r="T5" s="57"/>
      <c r="U5" s="57"/>
      <c r="V5" s="57"/>
      <c r="W5" s="57"/>
      <c r="X5" s="57"/>
      <c r="Y5" s="57"/>
      <c r="Z5" s="57"/>
      <c r="AA5" s="57"/>
      <c r="AB5" s="57"/>
      <c r="AC5" s="57"/>
    </row>
    <row r="6" spans="1:29" s="25" customFormat="1" ht="31.5">
      <c r="A6" s="85" t="s">
        <v>32</v>
      </c>
      <c r="B6" s="86" t="s">
        <v>33</v>
      </c>
      <c r="C6" s="85"/>
      <c r="D6" s="93"/>
      <c r="E6" s="93"/>
      <c r="F6" s="58"/>
      <c r="G6" s="59"/>
      <c r="H6" s="59"/>
      <c r="I6" s="59"/>
      <c r="J6" s="59"/>
      <c r="K6" s="59"/>
      <c r="L6" s="59"/>
      <c r="M6" s="59"/>
      <c r="N6" s="59"/>
      <c r="O6" s="59"/>
      <c r="P6" s="59"/>
      <c r="Q6" s="59"/>
      <c r="R6" s="60"/>
      <c r="S6" s="60"/>
      <c r="T6" s="60"/>
      <c r="U6" s="60"/>
      <c r="V6" s="60"/>
      <c r="W6" s="60"/>
      <c r="X6" s="60"/>
      <c r="Y6" s="60"/>
      <c r="Z6" s="60"/>
      <c r="AA6" s="60"/>
      <c r="AB6" s="60"/>
      <c r="AC6" s="60"/>
    </row>
    <row r="7" spans="1:29" s="25" customFormat="1" ht="31.5" hidden="1">
      <c r="A7" s="87">
        <v>1</v>
      </c>
      <c r="B7" s="86" t="s">
        <v>103</v>
      </c>
      <c r="C7" s="94"/>
      <c r="D7" s="95">
        <v>44910</v>
      </c>
      <c r="E7" s="95" t="str">
        <f>+E5</f>
        <v>30/9/2024</v>
      </c>
      <c r="F7" s="61"/>
      <c r="G7" s="59"/>
      <c r="H7" s="59"/>
      <c r="I7" s="59"/>
      <c r="J7" s="59"/>
      <c r="K7" s="59"/>
      <c r="L7" s="59"/>
      <c r="M7" s="59"/>
      <c r="N7" s="59"/>
      <c r="O7" s="59"/>
      <c r="P7" s="59"/>
      <c r="Q7" s="59"/>
      <c r="R7" s="60"/>
      <c r="S7" s="62"/>
      <c r="T7" s="62"/>
      <c r="U7" s="62"/>
      <c r="V7" s="62"/>
      <c r="W7" s="62"/>
      <c r="X7" s="62"/>
      <c r="Y7" s="62"/>
      <c r="Z7" s="62"/>
      <c r="AA7" s="62"/>
      <c r="AB7" s="62"/>
      <c r="AC7" s="60"/>
    </row>
    <row r="8" spans="1:29" s="26" customFormat="1" ht="33.75" hidden="1" customHeight="1">
      <c r="A8" s="88"/>
      <c r="B8" s="89" t="s">
        <v>36</v>
      </c>
      <c r="C8" s="88">
        <v>3</v>
      </c>
      <c r="D8" s="93">
        <v>44774</v>
      </c>
      <c r="E8" s="93">
        <f>+C8+D8</f>
        <v>44777</v>
      </c>
      <c r="F8" s="64"/>
      <c r="G8" s="63"/>
      <c r="H8" s="63"/>
      <c r="I8" s="63"/>
      <c r="J8" s="63"/>
      <c r="K8" s="63"/>
      <c r="L8" s="63"/>
      <c r="M8" s="63"/>
      <c r="N8" s="63"/>
      <c r="O8" s="63"/>
      <c r="P8" s="63"/>
      <c r="Q8" s="63"/>
      <c r="R8" s="65"/>
      <c r="S8" s="66"/>
      <c r="T8" s="66"/>
      <c r="U8" s="66"/>
      <c r="V8" s="66"/>
      <c r="W8" s="66"/>
      <c r="X8" s="66"/>
      <c r="Y8" s="66"/>
      <c r="Z8" s="66"/>
      <c r="AA8" s="66"/>
      <c r="AB8" s="66"/>
      <c r="AC8" s="65"/>
    </row>
    <row r="9" spans="1:29" s="26" customFormat="1" ht="15.75" hidden="1">
      <c r="A9" s="88"/>
      <c r="B9" s="89" t="s">
        <v>37</v>
      </c>
      <c r="C9" s="88">
        <v>20</v>
      </c>
      <c r="D9" s="93">
        <f>+E8</f>
        <v>44777</v>
      </c>
      <c r="E9" s="93">
        <f>+C9+D9</f>
        <v>44797</v>
      </c>
      <c r="F9" s="64"/>
      <c r="G9" s="63"/>
      <c r="H9" s="63"/>
      <c r="I9" s="63"/>
      <c r="J9" s="63"/>
      <c r="K9" s="63"/>
      <c r="L9" s="63"/>
      <c r="M9" s="63"/>
      <c r="N9" s="63"/>
      <c r="O9" s="63"/>
      <c r="P9" s="63"/>
      <c r="Q9" s="63"/>
      <c r="R9" s="65"/>
      <c r="S9" s="66"/>
      <c r="T9" s="66"/>
      <c r="U9" s="66"/>
      <c r="V9" s="66"/>
      <c r="W9" s="66"/>
      <c r="X9" s="66"/>
      <c r="Y9" s="66"/>
      <c r="Z9" s="66"/>
      <c r="AA9" s="66"/>
      <c r="AB9" s="66"/>
      <c r="AC9" s="65"/>
    </row>
    <row r="10" spans="1:29" s="26" customFormat="1" ht="31.5" hidden="1">
      <c r="A10" s="88"/>
      <c r="B10" s="89" t="s">
        <v>113</v>
      </c>
      <c r="C10" s="88">
        <v>7</v>
      </c>
      <c r="D10" s="93">
        <f>+E9</f>
        <v>44797</v>
      </c>
      <c r="E10" s="93">
        <f>+C10+D10</f>
        <v>44804</v>
      </c>
      <c r="F10" s="64"/>
      <c r="G10" s="63"/>
      <c r="H10" s="63"/>
      <c r="I10" s="63"/>
      <c r="J10" s="63"/>
      <c r="K10" s="63"/>
      <c r="L10" s="63"/>
      <c r="M10" s="63"/>
      <c r="N10" s="63"/>
      <c r="O10" s="63"/>
      <c r="P10" s="63"/>
      <c r="Q10" s="63"/>
      <c r="R10" s="65"/>
      <c r="S10" s="66"/>
      <c r="T10" s="66"/>
      <c r="U10" s="66"/>
      <c r="V10" s="66"/>
      <c r="W10" s="66"/>
      <c r="X10" s="66"/>
      <c r="Y10" s="66"/>
      <c r="Z10" s="66"/>
      <c r="AA10" s="66"/>
      <c r="AB10" s="66"/>
      <c r="AC10" s="65"/>
    </row>
    <row r="11" spans="1:29" s="26" customFormat="1" ht="25.5" hidden="1" customHeight="1">
      <c r="A11" s="88"/>
      <c r="B11" s="89" t="s">
        <v>139</v>
      </c>
      <c r="C11" s="88"/>
      <c r="D11" s="93">
        <f>+D7</f>
        <v>44910</v>
      </c>
      <c r="E11" s="93" t="str">
        <f>+E7</f>
        <v>30/9/2024</v>
      </c>
      <c r="F11" s="64"/>
      <c r="G11" s="63"/>
      <c r="H11" s="63"/>
      <c r="I11" s="63"/>
      <c r="J11" s="63"/>
      <c r="K11" s="63"/>
      <c r="L11" s="63"/>
      <c r="M11" s="63"/>
      <c r="N11" s="63"/>
      <c r="O11" s="63"/>
      <c r="P11" s="63"/>
      <c r="Q11" s="63"/>
      <c r="R11" s="65"/>
      <c r="S11" s="66"/>
      <c r="T11" s="66"/>
      <c r="U11" s="66"/>
      <c r="V11" s="66"/>
      <c r="W11" s="66"/>
      <c r="X11" s="66"/>
      <c r="Y11" s="66"/>
      <c r="Z11" s="66"/>
      <c r="AA11" s="66"/>
      <c r="AB11" s="66"/>
      <c r="AC11" s="65"/>
    </row>
    <row r="12" spans="1:29" s="25" customFormat="1" ht="31.5" hidden="1">
      <c r="A12" s="87">
        <v>2</v>
      </c>
      <c r="B12" s="86" t="s">
        <v>104</v>
      </c>
      <c r="C12" s="87"/>
      <c r="D12" s="95">
        <v>45081</v>
      </c>
      <c r="E12" s="95">
        <f>+E14</f>
        <v>45106</v>
      </c>
      <c r="F12" s="61"/>
      <c r="G12" s="59"/>
      <c r="H12" s="59"/>
      <c r="I12" s="59"/>
      <c r="J12" s="59"/>
      <c r="K12" s="59"/>
      <c r="L12" s="59"/>
      <c r="M12" s="59"/>
      <c r="N12" s="59"/>
      <c r="O12" s="59"/>
      <c r="P12" s="59"/>
      <c r="Q12" s="59"/>
      <c r="R12" s="60"/>
      <c r="S12" s="67"/>
      <c r="T12" s="67"/>
      <c r="U12" s="67"/>
      <c r="V12" s="67"/>
      <c r="W12" s="67"/>
      <c r="X12" s="67"/>
      <c r="Y12" s="67"/>
      <c r="Z12" s="67"/>
      <c r="AA12" s="67"/>
      <c r="AB12" s="67"/>
      <c r="AC12" s="60"/>
    </row>
    <row r="13" spans="1:29" s="26" customFormat="1" ht="31.5" hidden="1">
      <c r="A13" s="88"/>
      <c r="B13" s="89" t="s">
        <v>114</v>
      </c>
      <c r="C13" s="88">
        <v>5</v>
      </c>
      <c r="D13" s="93">
        <f>+D12</f>
        <v>45081</v>
      </c>
      <c r="E13" s="93">
        <f>+C13+D13</f>
        <v>45086</v>
      </c>
      <c r="F13" s="64"/>
      <c r="G13" s="63"/>
      <c r="H13" s="63"/>
      <c r="I13" s="63"/>
      <c r="J13" s="63"/>
      <c r="K13" s="63"/>
      <c r="L13" s="63"/>
      <c r="M13" s="63"/>
      <c r="N13" s="63"/>
      <c r="O13" s="63"/>
      <c r="P13" s="63"/>
      <c r="Q13" s="63"/>
      <c r="R13" s="65"/>
      <c r="S13" s="68"/>
      <c r="T13" s="68"/>
      <c r="U13" s="68"/>
      <c r="V13" s="68"/>
      <c r="W13" s="68"/>
      <c r="X13" s="68"/>
      <c r="Y13" s="68"/>
      <c r="Z13" s="68"/>
      <c r="AA13" s="68"/>
      <c r="AB13" s="68"/>
      <c r="AC13" s="65"/>
    </row>
    <row r="14" spans="1:29" s="26" customFormat="1" ht="31.5" hidden="1">
      <c r="A14" s="88"/>
      <c r="B14" s="89" t="s">
        <v>115</v>
      </c>
      <c r="C14" s="88">
        <v>20</v>
      </c>
      <c r="D14" s="93">
        <f>+E13</f>
        <v>45086</v>
      </c>
      <c r="E14" s="93">
        <f>+C14+D14</f>
        <v>45106</v>
      </c>
      <c r="F14" s="64"/>
      <c r="G14" s="63"/>
      <c r="H14" s="63"/>
      <c r="I14" s="63"/>
      <c r="J14" s="63"/>
      <c r="K14" s="63"/>
      <c r="L14" s="63"/>
      <c r="M14" s="63"/>
      <c r="N14" s="63"/>
      <c r="O14" s="63"/>
      <c r="P14" s="63"/>
      <c r="Q14" s="63"/>
      <c r="R14" s="65"/>
      <c r="S14" s="68"/>
      <c r="T14" s="68"/>
      <c r="U14" s="68"/>
      <c r="V14" s="68"/>
      <c r="W14" s="68"/>
      <c r="X14" s="68"/>
      <c r="Y14" s="68"/>
      <c r="Z14" s="68"/>
      <c r="AA14" s="68"/>
      <c r="AB14" s="68"/>
      <c r="AC14" s="65"/>
    </row>
    <row r="15" spans="1:29" s="25" customFormat="1" ht="31.5">
      <c r="A15" s="87">
        <v>1</v>
      </c>
      <c r="B15" s="86" t="s">
        <v>105</v>
      </c>
      <c r="C15" s="87"/>
      <c r="D15" s="95">
        <v>45442</v>
      </c>
      <c r="E15" s="95">
        <f>+E17</f>
        <v>45581</v>
      </c>
      <c r="F15" s="61"/>
      <c r="G15" s="59"/>
      <c r="H15" s="59"/>
      <c r="I15" s="59"/>
      <c r="J15" s="59"/>
      <c r="K15" s="59"/>
      <c r="L15" s="59"/>
      <c r="M15" s="59"/>
      <c r="N15" s="59"/>
      <c r="O15" s="59"/>
      <c r="P15" s="59"/>
      <c r="Q15" s="59"/>
      <c r="R15" s="60"/>
      <c r="S15" s="67"/>
      <c r="T15" s="67"/>
      <c r="U15" s="67"/>
      <c r="V15" s="67"/>
      <c r="W15" s="67"/>
      <c r="X15" s="67"/>
      <c r="Y15" s="67"/>
      <c r="Z15" s="67"/>
      <c r="AA15" s="67"/>
      <c r="AB15" s="67"/>
      <c r="AC15" s="60"/>
    </row>
    <row r="16" spans="1:29" s="26" customFormat="1" ht="31.5">
      <c r="A16" s="88"/>
      <c r="B16" s="89" t="s">
        <v>114</v>
      </c>
      <c r="C16" s="88">
        <v>10</v>
      </c>
      <c r="D16" s="93">
        <f>+D15</f>
        <v>45442</v>
      </c>
      <c r="E16" s="93">
        <f>+C16+D16</f>
        <v>45452</v>
      </c>
      <c r="F16" s="64"/>
      <c r="G16" s="63"/>
      <c r="H16" s="63"/>
      <c r="I16" s="63"/>
      <c r="J16" s="63"/>
      <c r="K16" s="63"/>
      <c r="L16" s="63"/>
      <c r="M16" s="63"/>
      <c r="N16" s="63"/>
      <c r="O16" s="63"/>
      <c r="P16" s="63"/>
      <c r="Q16" s="63"/>
      <c r="R16" s="65"/>
      <c r="S16" s="68"/>
      <c r="T16" s="68"/>
      <c r="U16" s="68"/>
      <c r="V16" s="68"/>
      <c r="W16" s="68"/>
      <c r="X16" s="68"/>
      <c r="Y16" s="68"/>
      <c r="Z16" s="68"/>
      <c r="AA16" s="68"/>
      <c r="AB16" s="68"/>
      <c r="AC16" s="65"/>
    </row>
    <row r="17" spans="1:29" s="26" customFormat="1" ht="22.5" customHeight="1">
      <c r="A17" s="88"/>
      <c r="B17" s="89" t="s">
        <v>112</v>
      </c>
      <c r="C17" s="88">
        <v>60</v>
      </c>
      <c r="D17" s="93">
        <f>+D23</f>
        <v>45521</v>
      </c>
      <c r="E17" s="93">
        <f>+C17+D17</f>
        <v>45581</v>
      </c>
      <c r="F17" s="64"/>
      <c r="G17" s="63"/>
      <c r="H17" s="63"/>
      <c r="I17" s="63"/>
      <c r="J17" s="63"/>
      <c r="K17" s="63"/>
      <c r="L17" s="63"/>
      <c r="M17" s="63"/>
      <c r="N17" s="63"/>
      <c r="O17" s="63"/>
      <c r="P17" s="63"/>
      <c r="Q17" s="63"/>
      <c r="R17" s="65"/>
      <c r="S17" s="68"/>
      <c r="T17" s="68"/>
      <c r="U17" s="68"/>
      <c r="V17" s="68"/>
      <c r="W17" s="68"/>
      <c r="X17" s="68"/>
      <c r="Y17" s="68"/>
      <c r="Z17" s="68"/>
      <c r="AA17" s="68"/>
      <c r="AB17" s="68"/>
      <c r="AC17" s="65"/>
    </row>
    <row r="18" spans="1:29" s="25" customFormat="1" ht="24" customHeight="1">
      <c r="A18" s="87">
        <v>2</v>
      </c>
      <c r="B18" s="86" t="s">
        <v>106</v>
      </c>
      <c r="C18" s="87"/>
      <c r="D18" s="99">
        <f>+D15+40</f>
        <v>45482</v>
      </c>
      <c r="E18" s="99">
        <f>+E23</f>
        <v>45581</v>
      </c>
      <c r="F18" s="61"/>
      <c r="G18" s="59"/>
      <c r="H18" s="59"/>
      <c r="I18" s="59"/>
      <c r="J18" s="59"/>
      <c r="K18" s="59"/>
      <c r="L18" s="59"/>
      <c r="M18" s="59"/>
      <c r="N18" s="59"/>
      <c r="O18" s="59"/>
      <c r="P18" s="59"/>
      <c r="Q18" s="59"/>
      <c r="R18" s="60"/>
      <c r="S18" s="67"/>
      <c r="T18" s="67"/>
      <c r="U18" s="67"/>
      <c r="V18" s="67"/>
      <c r="W18" s="67"/>
      <c r="X18" s="67"/>
      <c r="Y18" s="67"/>
      <c r="Z18" s="67"/>
      <c r="AA18" s="67"/>
      <c r="AB18" s="67"/>
      <c r="AC18" s="60"/>
    </row>
    <row r="19" spans="1:29" s="25" customFormat="1" ht="34.5" customHeight="1">
      <c r="A19" s="87"/>
      <c r="B19" s="89" t="s">
        <v>150</v>
      </c>
      <c r="C19" s="88">
        <v>7</v>
      </c>
      <c r="D19" s="100">
        <f>+D18</f>
        <v>45482</v>
      </c>
      <c r="E19" s="100">
        <f>+C19+D19</f>
        <v>45489</v>
      </c>
      <c r="F19" s="61"/>
      <c r="G19" s="59"/>
      <c r="H19" s="59"/>
      <c r="I19" s="59"/>
      <c r="J19" s="59"/>
      <c r="K19" s="59"/>
      <c r="L19" s="59"/>
      <c r="M19" s="59"/>
      <c r="N19" s="59"/>
      <c r="O19" s="59"/>
      <c r="P19" s="59"/>
      <c r="Q19" s="59"/>
      <c r="R19" s="60"/>
      <c r="S19" s="67"/>
      <c r="T19" s="67"/>
      <c r="U19" s="67"/>
      <c r="V19" s="67"/>
      <c r="W19" s="67"/>
      <c r="X19" s="67"/>
      <c r="Y19" s="67"/>
      <c r="Z19" s="67"/>
      <c r="AA19" s="67"/>
      <c r="AB19" s="67"/>
      <c r="AC19" s="60"/>
    </row>
    <row r="20" spans="1:29" s="25" customFormat="1" ht="31.5">
      <c r="A20" s="87"/>
      <c r="B20" s="89" t="s">
        <v>151</v>
      </c>
      <c r="C20" s="88">
        <v>10</v>
      </c>
      <c r="D20" s="100">
        <f>+E19</f>
        <v>45489</v>
      </c>
      <c r="E20" s="100">
        <f>+C20+D20</f>
        <v>45499</v>
      </c>
      <c r="F20" s="61"/>
      <c r="G20" s="59"/>
      <c r="H20" s="59"/>
      <c r="I20" s="59"/>
      <c r="J20" s="59"/>
      <c r="K20" s="59"/>
      <c r="L20" s="59"/>
      <c r="M20" s="59"/>
      <c r="N20" s="59"/>
      <c r="O20" s="59"/>
      <c r="P20" s="59"/>
      <c r="Q20" s="59"/>
      <c r="R20" s="60"/>
      <c r="S20" s="67"/>
      <c r="T20" s="67"/>
      <c r="U20" s="67"/>
      <c r="V20" s="67"/>
      <c r="W20" s="67"/>
      <c r="X20" s="67"/>
      <c r="Y20" s="67"/>
      <c r="Z20" s="67"/>
      <c r="AA20" s="67"/>
      <c r="AB20" s="67"/>
      <c r="AC20" s="60"/>
    </row>
    <row r="21" spans="1:29" s="25" customFormat="1" ht="40.5" customHeight="1">
      <c r="A21" s="87"/>
      <c r="B21" s="89" t="s">
        <v>152</v>
      </c>
      <c r="C21" s="88">
        <v>15</v>
      </c>
      <c r="D21" s="100">
        <f>+E20</f>
        <v>45499</v>
      </c>
      <c r="E21" s="100">
        <f>D21+C21</f>
        <v>45514</v>
      </c>
      <c r="F21" s="61"/>
      <c r="G21" s="59"/>
      <c r="H21" s="59"/>
      <c r="I21" s="59"/>
      <c r="J21" s="59"/>
      <c r="K21" s="59"/>
      <c r="L21" s="59"/>
      <c r="M21" s="59"/>
      <c r="N21" s="59"/>
      <c r="O21" s="59"/>
      <c r="P21" s="59"/>
      <c r="Q21" s="59"/>
      <c r="R21" s="60"/>
      <c r="S21" s="67"/>
      <c r="T21" s="67"/>
      <c r="U21" s="67"/>
      <c r="V21" s="67"/>
      <c r="W21" s="67"/>
      <c r="X21" s="67"/>
      <c r="Y21" s="67"/>
      <c r="Z21" s="67"/>
      <c r="AA21" s="67"/>
      <c r="AB21" s="67"/>
      <c r="AC21" s="60"/>
    </row>
    <row r="22" spans="1:29" s="25" customFormat="1" ht="15.75">
      <c r="A22" s="87"/>
      <c r="B22" s="89" t="s">
        <v>153</v>
      </c>
      <c r="C22" s="88">
        <v>7</v>
      </c>
      <c r="D22" s="100">
        <f>+E21</f>
        <v>45514</v>
      </c>
      <c r="E22" s="100">
        <f>+C22+D22</f>
        <v>45521</v>
      </c>
      <c r="F22" s="64"/>
      <c r="G22" s="59"/>
      <c r="H22" s="63"/>
      <c r="I22" s="63"/>
      <c r="J22" s="63"/>
      <c r="K22" s="63"/>
      <c r="L22" s="59"/>
      <c r="M22" s="59"/>
      <c r="N22" s="59"/>
      <c r="O22" s="59"/>
      <c r="P22" s="59"/>
      <c r="Q22" s="59"/>
      <c r="R22" s="60"/>
      <c r="S22" s="67"/>
      <c r="T22" s="67"/>
      <c r="U22" s="67"/>
      <c r="V22" s="67"/>
      <c r="W22" s="67"/>
      <c r="X22" s="67"/>
      <c r="Y22" s="67"/>
      <c r="Z22" s="67"/>
      <c r="AA22" s="67"/>
      <c r="AB22" s="67"/>
      <c r="AC22" s="60"/>
    </row>
    <row r="23" spans="1:29" s="25" customFormat="1" ht="21" customHeight="1">
      <c r="A23" s="87"/>
      <c r="B23" s="89" t="s">
        <v>112</v>
      </c>
      <c r="C23" s="88">
        <v>60</v>
      </c>
      <c r="D23" s="100">
        <f>+E22</f>
        <v>45521</v>
      </c>
      <c r="E23" s="100">
        <f>+C23+D23</f>
        <v>45581</v>
      </c>
      <c r="F23" s="64"/>
      <c r="G23" s="59"/>
      <c r="H23" s="63"/>
      <c r="I23" s="63"/>
      <c r="J23" s="63"/>
      <c r="K23" s="63"/>
      <c r="L23" s="59"/>
      <c r="M23" s="59"/>
      <c r="N23" s="59"/>
      <c r="O23" s="59"/>
      <c r="P23" s="59"/>
      <c r="Q23" s="59"/>
      <c r="R23" s="60"/>
      <c r="S23" s="67"/>
      <c r="T23" s="67"/>
      <c r="U23" s="67"/>
      <c r="V23" s="67"/>
      <c r="W23" s="67"/>
      <c r="X23" s="67"/>
      <c r="Y23" s="67"/>
      <c r="Z23" s="67"/>
      <c r="AA23" s="67"/>
      <c r="AB23" s="67"/>
      <c r="AC23" s="60"/>
    </row>
    <row r="24" spans="1:29" s="26" customFormat="1" ht="37.5" customHeight="1">
      <c r="A24" s="85">
        <v>3</v>
      </c>
      <c r="B24" s="86" t="s">
        <v>107</v>
      </c>
      <c r="C24" s="87"/>
      <c r="D24" s="95">
        <v>45306</v>
      </c>
      <c r="E24" s="95">
        <v>45657</v>
      </c>
      <c r="F24" s="61"/>
      <c r="G24" s="63"/>
      <c r="H24" s="63"/>
      <c r="I24" s="63"/>
      <c r="J24" s="63"/>
      <c r="K24" s="63"/>
      <c r="L24" s="63"/>
      <c r="M24" s="63"/>
      <c r="N24" s="63"/>
      <c r="O24" s="63"/>
      <c r="P24" s="63"/>
      <c r="Q24" s="63"/>
      <c r="R24" s="65"/>
      <c r="S24" s="65"/>
      <c r="T24" s="65"/>
      <c r="U24" s="65"/>
      <c r="V24" s="65"/>
      <c r="W24" s="65"/>
      <c r="X24" s="65"/>
      <c r="Y24" s="65"/>
      <c r="Z24" s="65"/>
      <c r="AA24" s="65"/>
      <c r="AB24" s="65"/>
      <c r="AC24" s="65"/>
    </row>
    <row r="25" spans="1:29" s="26" customFormat="1" ht="30" hidden="1" customHeight="1">
      <c r="A25" s="85"/>
      <c r="B25" s="89" t="s">
        <v>137</v>
      </c>
      <c r="C25" s="88">
        <v>10</v>
      </c>
      <c r="D25" s="93">
        <f>+D24</f>
        <v>45306</v>
      </c>
      <c r="E25" s="93">
        <f>+D25+C25</f>
        <v>45316</v>
      </c>
      <c r="F25" s="61"/>
      <c r="G25" s="63"/>
      <c r="H25" s="63"/>
      <c r="I25" s="63"/>
      <c r="J25" s="63"/>
      <c r="K25" s="63"/>
      <c r="L25" s="63"/>
      <c r="M25" s="63"/>
      <c r="N25" s="63"/>
      <c r="O25" s="63"/>
      <c r="P25" s="63"/>
      <c r="Q25" s="63"/>
      <c r="R25" s="65"/>
      <c r="S25" s="65"/>
      <c r="T25" s="65"/>
      <c r="U25" s="65"/>
      <c r="V25" s="65"/>
      <c r="W25" s="65"/>
      <c r="X25" s="65"/>
      <c r="Y25" s="65"/>
      <c r="Z25" s="65"/>
      <c r="AA25" s="65"/>
      <c r="AB25" s="65"/>
      <c r="AC25" s="65"/>
    </row>
    <row r="26" spans="1:29" s="26" customFormat="1" ht="24" hidden="1" customHeight="1">
      <c r="A26" s="90"/>
      <c r="B26" s="89" t="s">
        <v>138</v>
      </c>
      <c r="C26" s="88">
        <v>10</v>
      </c>
      <c r="D26" s="93">
        <f>+E25</f>
        <v>45316</v>
      </c>
      <c r="E26" s="93">
        <f>+C26+D26</f>
        <v>45326</v>
      </c>
      <c r="F26" s="64"/>
      <c r="G26" s="63"/>
      <c r="H26" s="63"/>
      <c r="I26" s="63"/>
      <c r="J26" s="63"/>
      <c r="K26" s="63"/>
      <c r="L26" s="63"/>
      <c r="M26" s="63"/>
      <c r="N26" s="63"/>
      <c r="O26" s="63"/>
      <c r="P26" s="63"/>
      <c r="Q26" s="63"/>
      <c r="R26" s="65"/>
      <c r="S26" s="65"/>
      <c r="T26" s="65"/>
      <c r="U26" s="65"/>
      <c r="V26" s="65"/>
      <c r="W26" s="65"/>
      <c r="X26" s="65"/>
      <c r="Y26" s="65"/>
      <c r="Z26" s="65"/>
      <c r="AA26" s="65"/>
      <c r="AB26" s="65"/>
      <c r="AC26" s="65"/>
    </row>
    <row r="27" spans="1:29" s="26" customFormat="1" ht="26.25" hidden="1" customHeight="1">
      <c r="A27" s="90"/>
      <c r="B27" s="89" t="s">
        <v>37</v>
      </c>
      <c r="C27" s="88">
        <v>20</v>
      </c>
      <c r="D27" s="93">
        <f>+E26+35</f>
        <v>45361</v>
      </c>
      <c r="E27" s="93">
        <f>+C27+D27</f>
        <v>45381</v>
      </c>
      <c r="F27" s="64"/>
      <c r="G27" s="63"/>
      <c r="H27" s="63"/>
      <c r="I27" s="63"/>
      <c r="J27" s="63"/>
      <c r="K27" s="63"/>
      <c r="L27" s="63"/>
      <c r="M27" s="63"/>
      <c r="N27" s="63"/>
      <c r="O27" s="63"/>
      <c r="P27" s="63"/>
      <c r="Q27" s="63"/>
      <c r="R27" s="65"/>
      <c r="S27" s="65"/>
      <c r="T27" s="65"/>
      <c r="U27" s="65"/>
      <c r="V27" s="65"/>
      <c r="W27" s="65"/>
      <c r="X27" s="65"/>
      <c r="Y27" s="65"/>
      <c r="Z27" s="65"/>
      <c r="AA27" s="65"/>
      <c r="AB27" s="65"/>
      <c r="AC27" s="65"/>
    </row>
    <row r="28" spans="1:29" s="26" customFormat="1" ht="41.25" hidden="1" customHeight="1">
      <c r="A28" s="90"/>
      <c r="B28" s="89" t="s">
        <v>97</v>
      </c>
      <c r="C28" s="88">
        <v>20</v>
      </c>
      <c r="D28" s="93">
        <f>+E27</f>
        <v>45381</v>
      </c>
      <c r="E28" s="93">
        <f>+D28+C28</f>
        <v>45401</v>
      </c>
      <c r="F28" s="64"/>
      <c r="G28" s="63"/>
      <c r="H28" s="63"/>
      <c r="I28" s="63"/>
      <c r="J28" s="63"/>
      <c r="K28" s="63"/>
      <c r="L28" s="63"/>
      <c r="M28" s="63"/>
      <c r="N28" s="63"/>
      <c r="O28" s="63"/>
      <c r="P28" s="63"/>
      <c r="Q28" s="63"/>
      <c r="R28" s="65"/>
      <c r="S28" s="65"/>
      <c r="T28" s="65"/>
      <c r="U28" s="65"/>
      <c r="V28" s="65"/>
      <c r="W28" s="65"/>
      <c r="X28" s="65"/>
      <c r="Y28" s="65"/>
      <c r="Z28" s="65"/>
      <c r="AA28" s="65"/>
      <c r="AB28" s="65"/>
      <c r="AC28" s="65"/>
    </row>
    <row r="29" spans="1:29" s="26" customFormat="1" ht="48.75" hidden="1" customHeight="1">
      <c r="A29" s="90"/>
      <c r="B29" s="89" t="s">
        <v>111</v>
      </c>
      <c r="C29" s="88">
        <v>20</v>
      </c>
      <c r="D29" s="93">
        <f>+E28</f>
        <v>45401</v>
      </c>
      <c r="E29" s="93">
        <f>+C29+D29</f>
        <v>45421</v>
      </c>
      <c r="F29" s="64"/>
      <c r="G29" s="63"/>
      <c r="H29" s="63"/>
      <c r="I29" s="63"/>
      <c r="J29" s="63"/>
      <c r="K29" s="63"/>
      <c r="L29" s="63"/>
      <c r="M29" s="63"/>
      <c r="N29" s="63"/>
      <c r="O29" s="63"/>
      <c r="P29" s="63"/>
      <c r="Q29" s="63"/>
      <c r="R29" s="65"/>
      <c r="S29" s="65"/>
      <c r="T29" s="65"/>
      <c r="U29" s="65"/>
      <c r="V29" s="65"/>
      <c r="W29" s="65"/>
      <c r="X29" s="65"/>
      <c r="Y29" s="65"/>
      <c r="Z29" s="65"/>
      <c r="AA29" s="65"/>
      <c r="AB29" s="65"/>
      <c r="AC29" s="65"/>
    </row>
    <row r="30" spans="1:29" s="26" customFormat="1" ht="24" customHeight="1">
      <c r="A30" s="90"/>
      <c r="B30" s="89" t="s">
        <v>112</v>
      </c>
      <c r="C30" s="88"/>
      <c r="D30" s="93"/>
      <c r="E30" s="93"/>
      <c r="F30" s="64"/>
      <c r="G30" s="63"/>
      <c r="H30" s="63"/>
      <c r="I30" s="63"/>
      <c r="J30" s="63"/>
      <c r="K30" s="63"/>
      <c r="L30" s="63"/>
      <c r="M30" s="63"/>
      <c r="N30" s="63"/>
      <c r="O30" s="63"/>
      <c r="P30" s="63"/>
      <c r="Q30" s="63"/>
      <c r="R30" s="65"/>
      <c r="S30" s="65"/>
      <c r="T30" s="65"/>
      <c r="U30" s="65"/>
      <c r="V30" s="65"/>
      <c r="W30" s="65"/>
      <c r="X30" s="65"/>
      <c r="Y30" s="65"/>
      <c r="Z30" s="65"/>
      <c r="AA30" s="65"/>
      <c r="AB30" s="65"/>
      <c r="AC30" s="65"/>
    </row>
    <row r="31" spans="1:29" s="26" customFormat="1" ht="36.75" customHeight="1">
      <c r="A31" s="85">
        <v>4</v>
      </c>
      <c r="B31" s="86" t="s">
        <v>108</v>
      </c>
      <c r="C31" s="87"/>
      <c r="D31" s="95">
        <v>45442</v>
      </c>
      <c r="E31" s="95">
        <v>45657</v>
      </c>
      <c r="F31" s="64"/>
      <c r="G31" s="63"/>
      <c r="H31" s="63"/>
      <c r="I31" s="63"/>
      <c r="J31" s="63"/>
      <c r="K31" s="63"/>
      <c r="L31" s="63"/>
      <c r="M31" s="63"/>
      <c r="N31" s="63"/>
      <c r="O31" s="63"/>
      <c r="P31" s="63"/>
      <c r="Q31" s="63"/>
      <c r="R31" s="65"/>
      <c r="S31" s="65"/>
      <c r="T31" s="65"/>
      <c r="U31" s="65"/>
      <c r="V31" s="65"/>
      <c r="W31" s="65"/>
      <c r="X31" s="65"/>
      <c r="Y31" s="65"/>
      <c r="Z31" s="65"/>
      <c r="AA31" s="65"/>
      <c r="AB31" s="65"/>
      <c r="AC31" s="65"/>
    </row>
    <row r="32" spans="1:29" s="26" customFormat="1" ht="24.75" customHeight="1">
      <c r="A32" s="85"/>
      <c r="B32" s="89" t="s">
        <v>112</v>
      </c>
      <c r="C32" s="88"/>
      <c r="D32" s="93"/>
      <c r="E32" s="93"/>
      <c r="F32" s="64"/>
      <c r="G32" s="63"/>
      <c r="H32" s="63"/>
      <c r="I32" s="63"/>
      <c r="J32" s="63"/>
      <c r="K32" s="63"/>
      <c r="L32" s="63"/>
      <c r="M32" s="63"/>
      <c r="N32" s="63"/>
      <c r="O32" s="63"/>
      <c r="P32" s="63"/>
      <c r="Q32" s="63"/>
      <c r="R32" s="65"/>
      <c r="S32" s="65"/>
      <c r="T32" s="65"/>
      <c r="U32" s="65"/>
      <c r="V32" s="65"/>
      <c r="W32" s="65"/>
      <c r="X32" s="65"/>
      <c r="Y32" s="65"/>
      <c r="Z32" s="65"/>
      <c r="AA32" s="65"/>
      <c r="AB32" s="65"/>
      <c r="AC32" s="65"/>
    </row>
    <row r="33" spans="1:29" s="26" customFormat="1" ht="98.25" customHeight="1">
      <c r="A33" s="85">
        <v>5</v>
      </c>
      <c r="B33" s="86" t="s">
        <v>109</v>
      </c>
      <c r="C33" s="87"/>
      <c r="D33" s="95">
        <v>45299</v>
      </c>
      <c r="E33" s="95">
        <f>+E38</f>
        <v>45657</v>
      </c>
      <c r="F33" s="64"/>
      <c r="G33" s="63"/>
      <c r="H33" s="63"/>
      <c r="I33" s="63"/>
      <c r="J33" s="63"/>
      <c r="K33" s="63"/>
      <c r="L33" s="63"/>
      <c r="M33" s="63"/>
      <c r="N33" s="63"/>
      <c r="O33" s="63"/>
      <c r="P33" s="63"/>
      <c r="Q33" s="63"/>
      <c r="R33" s="65"/>
      <c r="S33" s="65"/>
      <c r="T33" s="65"/>
      <c r="U33" s="65"/>
      <c r="V33" s="65"/>
      <c r="W33" s="65"/>
      <c r="X33" s="65"/>
      <c r="Y33" s="65"/>
      <c r="Z33" s="65"/>
      <c r="AA33" s="65"/>
      <c r="AB33" s="65"/>
      <c r="AC33" s="65"/>
    </row>
    <row r="34" spans="1:29" s="26" customFormat="1" ht="27.75" customHeight="1">
      <c r="A34" s="85"/>
      <c r="B34" s="89" t="s">
        <v>154</v>
      </c>
      <c r="C34" s="88"/>
      <c r="D34" s="93">
        <v>45299</v>
      </c>
      <c r="E34" s="93">
        <f t="shared" ref="E34:E36" si="0">+C34+D34</f>
        <v>45299</v>
      </c>
      <c r="F34" s="64"/>
      <c r="G34" s="63"/>
      <c r="H34" s="63"/>
      <c r="I34" s="63"/>
      <c r="J34" s="63"/>
      <c r="K34" s="63"/>
      <c r="L34" s="63"/>
      <c r="M34" s="63"/>
      <c r="N34" s="63"/>
      <c r="O34" s="63"/>
      <c r="P34" s="63"/>
      <c r="Q34" s="63"/>
      <c r="R34" s="65"/>
      <c r="S34" s="65"/>
      <c r="T34" s="65"/>
      <c r="U34" s="65"/>
      <c r="V34" s="65"/>
      <c r="W34" s="65"/>
      <c r="X34" s="65"/>
      <c r="Y34" s="65"/>
      <c r="Z34" s="65"/>
      <c r="AA34" s="65"/>
      <c r="AB34" s="65"/>
      <c r="AC34" s="65"/>
    </row>
    <row r="35" spans="1:29" s="26" customFormat="1" ht="25.5" customHeight="1">
      <c r="A35" s="85"/>
      <c r="B35" s="89" t="s">
        <v>155</v>
      </c>
      <c r="C35" s="88">
        <f>+E35-D35</f>
        <v>106</v>
      </c>
      <c r="D35" s="93">
        <f>+E34</f>
        <v>45299</v>
      </c>
      <c r="E35" s="93">
        <v>45405</v>
      </c>
      <c r="F35" s="64"/>
      <c r="G35" s="63"/>
      <c r="H35" s="63"/>
      <c r="I35" s="63"/>
      <c r="J35" s="63"/>
      <c r="K35" s="63"/>
      <c r="L35" s="63"/>
      <c r="M35" s="63"/>
      <c r="N35" s="63"/>
      <c r="O35" s="63"/>
      <c r="P35" s="63"/>
      <c r="Q35" s="63"/>
      <c r="R35" s="65"/>
      <c r="S35" s="65"/>
      <c r="T35" s="65"/>
      <c r="U35" s="65"/>
      <c r="V35" s="65"/>
      <c r="W35" s="65"/>
      <c r="X35" s="65"/>
      <c r="Y35" s="65"/>
      <c r="Z35" s="65"/>
      <c r="AA35" s="65"/>
      <c r="AB35" s="65"/>
      <c r="AC35" s="65"/>
    </row>
    <row r="36" spans="1:29" s="26" customFormat="1" ht="27.75" customHeight="1">
      <c r="A36" s="85"/>
      <c r="B36" s="89" t="s">
        <v>156</v>
      </c>
      <c r="C36" s="88">
        <v>22</v>
      </c>
      <c r="D36" s="93">
        <f>+E35</f>
        <v>45405</v>
      </c>
      <c r="E36" s="93">
        <f t="shared" si="0"/>
        <v>45427</v>
      </c>
      <c r="F36" s="64"/>
      <c r="G36" s="63"/>
      <c r="H36" s="63"/>
      <c r="I36" s="63"/>
      <c r="J36" s="63"/>
      <c r="K36" s="63"/>
      <c r="L36" s="63"/>
      <c r="M36" s="63"/>
      <c r="N36" s="63"/>
      <c r="O36" s="63"/>
      <c r="P36" s="63"/>
      <c r="Q36" s="63"/>
      <c r="R36" s="65"/>
      <c r="S36" s="65"/>
      <c r="T36" s="65"/>
      <c r="U36" s="65"/>
      <c r="V36" s="65"/>
      <c r="W36" s="65"/>
      <c r="X36" s="65"/>
      <c r="Y36" s="65"/>
      <c r="Z36" s="65"/>
      <c r="AA36" s="65"/>
      <c r="AB36" s="65"/>
      <c r="AC36" s="65"/>
    </row>
    <row r="37" spans="1:29" s="26" customFormat="1" ht="36" customHeight="1">
      <c r="A37" s="85"/>
      <c r="B37" s="89" t="s">
        <v>157</v>
      </c>
      <c r="C37" s="88">
        <v>15</v>
      </c>
      <c r="D37" s="93">
        <f>+E36</f>
        <v>45427</v>
      </c>
      <c r="E37" s="93">
        <f>+C37+D37</f>
        <v>45442</v>
      </c>
      <c r="F37" s="64"/>
      <c r="G37" s="63"/>
      <c r="H37" s="63"/>
      <c r="I37" s="63"/>
      <c r="J37" s="63"/>
      <c r="K37" s="63"/>
      <c r="L37" s="63"/>
      <c r="M37" s="63"/>
      <c r="N37" s="63"/>
      <c r="O37" s="63"/>
      <c r="P37" s="63"/>
      <c r="Q37" s="63"/>
      <c r="R37" s="65"/>
      <c r="S37" s="65"/>
      <c r="T37" s="65"/>
      <c r="U37" s="65"/>
      <c r="V37" s="65"/>
      <c r="W37" s="65"/>
      <c r="X37" s="65"/>
      <c r="Y37" s="65"/>
      <c r="Z37" s="65"/>
      <c r="AA37" s="65"/>
      <c r="AB37" s="65"/>
      <c r="AC37" s="65"/>
    </row>
    <row r="38" spans="1:29" s="26" customFormat="1" ht="20.25" customHeight="1">
      <c r="A38" s="85"/>
      <c r="B38" s="89" t="s">
        <v>112</v>
      </c>
      <c r="C38" s="88">
        <f>+E38-D38</f>
        <v>215</v>
      </c>
      <c r="D38" s="93">
        <f>+E37</f>
        <v>45442</v>
      </c>
      <c r="E38" s="93">
        <v>45657</v>
      </c>
      <c r="F38" s="64"/>
      <c r="G38" s="63"/>
      <c r="H38" s="63"/>
      <c r="I38" s="63"/>
      <c r="J38" s="63"/>
      <c r="K38" s="63"/>
      <c r="L38" s="63"/>
      <c r="M38" s="63"/>
      <c r="N38" s="63"/>
      <c r="O38" s="63"/>
      <c r="P38" s="63"/>
      <c r="Q38" s="63"/>
      <c r="R38" s="65"/>
      <c r="S38" s="65"/>
      <c r="T38" s="65"/>
      <c r="U38" s="65"/>
      <c r="V38" s="65"/>
      <c r="W38" s="65"/>
      <c r="X38" s="65"/>
      <c r="Y38" s="65"/>
      <c r="Z38" s="65"/>
      <c r="AA38" s="65"/>
      <c r="AB38" s="65"/>
      <c r="AC38" s="65"/>
    </row>
    <row r="39" spans="1:29" s="25" customFormat="1" ht="19.5" customHeight="1">
      <c r="A39" s="85">
        <v>6</v>
      </c>
      <c r="B39" s="86" t="s">
        <v>110</v>
      </c>
      <c r="C39" s="87">
        <v>365</v>
      </c>
      <c r="D39" s="95">
        <v>45292</v>
      </c>
      <c r="E39" s="95">
        <f>+D39+C39</f>
        <v>45657</v>
      </c>
      <c r="F39" s="61"/>
      <c r="G39" s="59"/>
      <c r="H39" s="59"/>
      <c r="I39" s="59"/>
      <c r="J39" s="59"/>
      <c r="K39" s="59"/>
      <c r="L39" s="59"/>
      <c r="M39" s="59"/>
      <c r="N39" s="59"/>
      <c r="O39" s="59"/>
      <c r="P39" s="59"/>
      <c r="Q39" s="59"/>
      <c r="R39" s="60"/>
      <c r="S39" s="60"/>
      <c r="T39" s="60"/>
      <c r="U39" s="60"/>
      <c r="V39" s="60"/>
      <c r="W39" s="60"/>
      <c r="X39" s="60"/>
      <c r="Y39" s="60"/>
      <c r="Z39" s="60"/>
      <c r="AA39" s="60"/>
      <c r="AB39" s="60"/>
      <c r="AC39" s="60"/>
    </row>
    <row r="40" spans="1:29" s="26" customFormat="1" ht="24" customHeight="1">
      <c r="A40" s="90"/>
      <c r="B40" s="89" t="s">
        <v>112</v>
      </c>
      <c r="C40" s="88"/>
      <c r="D40" s="93"/>
      <c r="E40" s="93"/>
      <c r="F40" s="64"/>
      <c r="G40" s="63"/>
      <c r="H40" s="63"/>
      <c r="I40" s="63"/>
      <c r="J40" s="63"/>
      <c r="K40" s="63"/>
      <c r="L40" s="63"/>
      <c r="M40" s="63"/>
      <c r="N40" s="63"/>
      <c r="O40" s="63"/>
      <c r="P40" s="63"/>
      <c r="Q40" s="63"/>
      <c r="R40" s="65"/>
      <c r="S40" s="65"/>
      <c r="T40" s="65"/>
      <c r="U40" s="65"/>
      <c r="V40" s="65"/>
      <c r="W40" s="65"/>
      <c r="X40" s="65"/>
      <c r="Y40" s="65"/>
      <c r="Z40" s="65"/>
      <c r="AA40" s="65"/>
      <c r="AB40" s="65"/>
      <c r="AC40" s="65"/>
    </row>
    <row r="41" spans="1:29" s="26" customFormat="1" ht="33.75" customHeight="1">
      <c r="A41" s="87" t="s">
        <v>34</v>
      </c>
      <c r="B41" s="86" t="s">
        <v>35</v>
      </c>
      <c r="C41" s="87">
        <v>365</v>
      </c>
      <c r="D41" s="95">
        <v>45292</v>
      </c>
      <c r="E41" s="95">
        <f>+D41+C41</f>
        <v>45657</v>
      </c>
      <c r="F41" s="64"/>
      <c r="G41" s="63"/>
      <c r="H41" s="63"/>
      <c r="I41" s="63"/>
      <c r="J41" s="63"/>
      <c r="K41" s="63"/>
      <c r="L41" s="63"/>
      <c r="M41" s="63"/>
      <c r="N41" s="63"/>
      <c r="O41" s="63"/>
      <c r="P41" s="63"/>
      <c r="Q41" s="63"/>
      <c r="R41" s="65"/>
      <c r="S41" s="65"/>
      <c r="T41" s="65"/>
      <c r="U41" s="65"/>
      <c r="V41" s="65"/>
      <c r="W41" s="65"/>
      <c r="X41" s="65"/>
      <c r="Y41" s="65"/>
      <c r="Z41" s="65"/>
      <c r="AA41" s="65"/>
      <c r="AB41" s="65"/>
      <c r="AC41" s="65"/>
    </row>
    <row r="42" spans="1:29" s="26" customFormat="1" ht="31.5">
      <c r="A42" s="91">
        <v>1</v>
      </c>
      <c r="B42" s="92" t="s">
        <v>17</v>
      </c>
      <c r="C42" s="96"/>
      <c r="D42" s="97"/>
      <c r="E42" s="97"/>
      <c r="F42" s="69"/>
      <c r="G42" s="70"/>
      <c r="H42" s="70"/>
      <c r="I42" s="70"/>
      <c r="J42" s="70"/>
      <c r="K42" s="70"/>
      <c r="L42" s="70"/>
      <c r="M42" s="70"/>
      <c r="N42" s="70"/>
      <c r="O42" s="70"/>
      <c r="P42" s="70"/>
      <c r="Q42" s="70"/>
      <c r="R42" s="71"/>
      <c r="S42" s="71"/>
      <c r="T42" s="71"/>
      <c r="U42" s="71"/>
      <c r="V42" s="71"/>
      <c r="W42" s="71"/>
      <c r="X42" s="71"/>
      <c r="Y42" s="71"/>
      <c r="Z42" s="71"/>
      <c r="AA42" s="71"/>
      <c r="AB42" s="71"/>
      <c r="AC42" s="71"/>
    </row>
    <row r="44" spans="1:29" ht="16.5">
      <c r="A44" s="104" t="s">
        <v>140</v>
      </c>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row>
  </sheetData>
  <mergeCells count="10">
    <mergeCell ref="A1:AC1"/>
    <mergeCell ref="A2:Q2"/>
    <mergeCell ref="R3:AC3"/>
    <mergeCell ref="A44:AC44"/>
    <mergeCell ref="A3:A4"/>
    <mergeCell ref="B3:B4"/>
    <mergeCell ref="C3:C4"/>
    <mergeCell ref="D3:D4"/>
    <mergeCell ref="E3:E4"/>
    <mergeCell ref="F3:Q3"/>
  </mergeCells>
  <printOptions horizontalCentered="1"/>
  <pageMargins left="0.15748031496063" right="0.15748031496063" top="0.6" bottom="0.27559055118110198" header="0.196850393700787" footer="0.196850393700787"/>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2"/>
  <sheetViews>
    <sheetView zoomScale="85" zoomScaleSheetLayoutView="85" workbookViewId="0">
      <selection activeCell="F6" sqref="F6"/>
    </sheetView>
  </sheetViews>
  <sheetFormatPr defaultRowHeight="15"/>
  <cols>
    <col min="1" max="1" width="4.42578125" style="1" customWidth="1"/>
    <col min="2" max="2" width="24.42578125" customWidth="1"/>
    <col min="3" max="5" width="13.7109375" customWidth="1"/>
    <col min="6" max="6" width="12.140625" customWidth="1"/>
    <col min="7" max="8" width="15" customWidth="1"/>
    <col min="9" max="9" width="17.28515625" style="13" customWidth="1"/>
    <col min="10" max="10" width="11.28515625" customWidth="1"/>
    <col min="11" max="11" width="16.42578125" customWidth="1"/>
    <col min="12" max="12" width="18.140625" customWidth="1"/>
    <col min="13" max="13" width="13.42578125" customWidth="1"/>
  </cols>
  <sheetData>
    <row r="1" spans="1:11" s="10" customFormat="1" ht="15.75">
      <c r="A1" s="111" t="s">
        <v>23</v>
      </c>
      <c r="B1" s="111"/>
      <c r="C1" s="111"/>
      <c r="D1" s="111"/>
      <c r="E1" s="111"/>
      <c r="F1" s="111"/>
      <c r="G1" s="111"/>
      <c r="H1" s="111"/>
      <c r="I1" s="111"/>
      <c r="J1" s="111"/>
      <c r="K1" s="111"/>
    </row>
    <row r="3" spans="1:11" ht="34.5" customHeight="1">
      <c r="A3" s="107" t="s">
        <v>0</v>
      </c>
      <c r="B3" s="107" t="s">
        <v>1</v>
      </c>
      <c r="C3" s="113" t="s">
        <v>2</v>
      </c>
      <c r="D3" s="114"/>
      <c r="E3" s="115"/>
      <c r="F3" s="107" t="s">
        <v>3</v>
      </c>
      <c r="G3" s="107" t="s">
        <v>4</v>
      </c>
      <c r="H3" s="107" t="s">
        <v>5</v>
      </c>
      <c r="I3" s="109" t="s">
        <v>15</v>
      </c>
      <c r="J3" s="107" t="s">
        <v>6</v>
      </c>
      <c r="K3" s="107" t="s">
        <v>7</v>
      </c>
    </row>
    <row r="4" spans="1:11" ht="36.75" customHeight="1">
      <c r="A4" s="108"/>
      <c r="B4" s="108"/>
      <c r="C4" s="2" t="s">
        <v>24</v>
      </c>
      <c r="D4" s="2" t="s">
        <v>25</v>
      </c>
      <c r="E4" s="2" t="s">
        <v>26</v>
      </c>
      <c r="F4" s="108"/>
      <c r="G4" s="108"/>
      <c r="H4" s="108"/>
      <c r="I4" s="110"/>
      <c r="J4" s="108"/>
      <c r="K4" s="108"/>
    </row>
    <row r="5" spans="1:11" ht="150">
      <c r="A5" s="3">
        <v>1</v>
      </c>
      <c r="B5" s="5" t="s">
        <v>109</v>
      </c>
      <c r="C5" s="14">
        <f>+D5+E5</f>
        <v>726217.81531918992</v>
      </c>
      <c r="D5" s="14">
        <f>(607521.907+33019.911+111.441+965.552+909.091)+(607521.907+33019.911+111.441+965.552+909.091)*2.371%</f>
        <v>657762.23855641996</v>
      </c>
      <c r="E5" s="14">
        <f>(60752.191+3301.99+2617.298+96.555+90.909+11.144)+(60752.191+3301.99+2617.298+96.555+90.909+11.144)*2.371%</f>
        <v>68455.576762769982</v>
      </c>
      <c r="F5" s="3" t="s">
        <v>18</v>
      </c>
      <c r="G5" s="3" t="s">
        <v>19</v>
      </c>
      <c r="H5" s="3" t="s">
        <v>20</v>
      </c>
      <c r="I5" s="11" t="s">
        <v>22</v>
      </c>
      <c r="J5" s="3" t="s">
        <v>21</v>
      </c>
      <c r="K5" s="3" t="s">
        <v>116</v>
      </c>
    </row>
    <row r="6" spans="1:11" ht="60">
      <c r="A6" s="3">
        <v>2</v>
      </c>
      <c r="B6" s="5" t="s">
        <v>108</v>
      </c>
      <c r="C6" s="14">
        <f>+D6+E6</f>
        <v>8556.4445816999996</v>
      </c>
      <c r="D6" s="14">
        <f>(2690.067+3161.49+1535.513+211.357)+(2690.067+3161.49+1535.513+211.357)*2.371%</f>
        <v>7778.5857041700001</v>
      </c>
      <c r="E6" s="14">
        <f>(269.007+316.149+153.551+21.136)+(269.007+316.149+153.551+21.136)*2.371%</f>
        <v>777.85887752999986</v>
      </c>
      <c r="F6" s="3" t="s">
        <v>18</v>
      </c>
      <c r="G6" s="3" t="s">
        <v>98</v>
      </c>
      <c r="H6" s="3" t="s">
        <v>20</v>
      </c>
      <c r="I6" s="11" t="s">
        <v>117</v>
      </c>
      <c r="J6" s="3" t="s">
        <v>10</v>
      </c>
      <c r="K6" s="3" t="s">
        <v>116</v>
      </c>
    </row>
    <row r="7" spans="1:11" ht="15.75">
      <c r="A7" s="112" t="s">
        <v>14</v>
      </c>
      <c r="B7" s="112"/>
      <c r="C7" s="7">
        <f>+C5+C6</f>
        <v>734774.25990088994</v>
      </c>
      <c r="D7" s="7">
        <f>+D5+D6</f>
        <v>665540.82426059002</v>
      </c>
      <c r="E7" s="7">
        <f>+E5+E6</f>
        <v>69233.435640299984</v>
      </c>
      <c r="F7" s="8"/>
      <c r="G7" s="9"/>
      <c r="H7" s="9"/>
      <c r="I7" s="12"/>
      <c r="J7" s="9"/>
      <c r="K7" s="9"/>
    </row>
    <row r="11" spans="1:11">
      <c r="G11" s="15"/>
    </row>
    <row r="12" spans="1:11">
      <c r="D12">
        <v>9637.92</v>
      </c>
      <c r="F12">
        <f>17765.455-G12</f>
        <v>7124.4850000000024</v>
      </c>
      <c r="G12">
        <v>10640.97</v>
      </c>
      <c r="H12" s="15" t="e">
        <f>792229.766-#REF!</f>
        <v>#REF!</v>
      </c>
    </row>
    <row r="13" spans="1:11">
      <c r="G13" s="15">
        <v>1118.43</v>
      </c>
    </row>
    <row r="14" spans="1:11">
      <c r="G14">
        <v>200</v>
      </c>
    </row>
    <row r="15" spans="1:11">
      <c r="G15" s="15">
        <v>387.43</v>
      </c>
    </row>
    <row r="16" spans="1:11">
      <c r="E16" s="15">
        <f>+E5-E17</f>
        <v>582.4384577699966</v>
      </c>
    </row>
    <row r="17" spans="4:8">
      <c r="D17" s="19">
        <f>(607521.907+33019.911+111.441+965.552+909.091)+(607521.907+33019.911+111.441+965.552+909.091)*1.5%</f>
        <v>652165.82053000003</v>
      </c>
      <c r="E17" s="19">
        <f>(60752.191+3301.99+2617.298+96.555+90.909+11.144)+(60752.191+3301.99+2617.298+96.555+90.909+11.144)*1.5%</f>
        <v>67873.138304999986</v>
      </c>
      <c r="F17" s="15">
        <f>+D17+E17</f>
        <v>720038.95883500006</v>
      </c>
      <c r="G17" s="15">
        <f>+C5-F17</f>
        <v>6178.8564841898624</v>
      </c>
    </row>
    <row r="18" spans="4:8">
      <c r="D18" s="19">
        <f>(2690.067+3161.49+1535.513+211.357)+(2690.067+3161.49+1535.513+211.357)*1.5%</f>
        <v>7712.403405</v>
      </c>
      <c r="E18" s="19">
        <f>(269.007+316.149+153.551+21.136)+(269.007+316.149+153.551+21.136)*1.5%</f>
        <v>771.24064499999986</v>
      </c>
      <c r="F18" s="15">
        <f>+D18+E18</f>
        <v>8483.644049999999</v>
      </c>
      <c r="G18" s="15">
        <f>+C6-F18</f>
        <v>72.800531700000647</v>
      </c>
    </row>
    <row r="19" spans="4:8">
      <c r="G19" s="15">
        <f>SUM(G17:G18)</f>
        <v>6251.657015889863</v>
      </c>
      <c r="H19" s="15">
        <v>7124.49</v>
      </c>
    </row>
    <row r="20" spans="4:8">
      <c r="G20" s="15" t="e">
        <f>+#REF!-'PL2.KHĐT vốn AFD'!G19</f>
        <v>#REF!</v>
      </c>
    </row>
    <row r="22" spans="4:8">
      <c r="G22" s="15">
        <f>+H19-G19</f>
        <v>872.83298411013675</v>
      </c>
    </row>
  </sheetData>
  <mergeCells count="11">
    <mergeCell ref="A7:B7"/>
    <mergeCell ref="C3:E3"/>
    <mergeCell ref="A3:A4"/>
    <mergeCell ref="B3:B4"/>
    <mergeCell ref="F3:F4"/>
    <mergeCell ref="H3:H4"/>
    <mergeCell ref="I3:I4"/>
    <mergeCell ref="J3:J4"/>
    <mergeCell ref="K3:K4"/>
    <mergeCell ref="A1:K1"/>
    <mergeCell ref="G3:G4"/>
  </mergeCells>
  <pageMargins left="0.7" right="0.7" top="0.75" bottom="0.75" header="0.3" footer="0.3"/>
  <pageSetup paperSize="9" scale="83"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1"/>
  <sheetViews>
    <sheetView zoomScale="85" zoomScaleSheetLayoutView="85" workbookViewId="0">
      <selection activeCell="I8" sqref="I8"/>
    </sheetView>
  </sheetViews>
  <sheetFormatPr defaultRowHeight="15"/>
  <cols>
    <col min="1" max="1" width="4.42578125" style="1" customWidth="1"/>
    <col min="2" max="2" width="24.42578125" customWidth="1"/>
    <col min="3" max="3" width="11.28515625" customWidth="1"/>
    <col min="4" max="4" width="12.140625" customWidth="1"/>
    <col min="5" max="6" width="15" customWidth="1"/>
    <col min="7" max="7" width="17.28515625" style="13" customWidth="1"/>
    <col min="8" max="8" width="11.28515625" customWidth="1"/>
    <col min="9" max="9" width="16.42578125" customWidth="1"/>
    <col min="10" max="10" width="18.140625" customWidth="1"/>
    <col min="11" max="11" width="13.42578125" customWidth="1"/>
  </cols>
  <sheetData>
    <row r="1" spans="1:9" s="10" customFormat="1" ht="15.75">
      <c r="A1" s="111" t="s">
        <v>16</v>
      </c>
      <c r="B1" s="111"/>
      <c r="C1" s="111"/>
      <c r="D1" s="111"/>
      <c r="E1" s="111"/>
      <c r="F1" s="111"/>
      <c r="G1" s="111"/>
      <c r="H1" s="111"/>
      <c r="I1" s="111"/>
    </row>
    <row r="3" spans="1:9" ht="57">
      <c r="A3" s="2" t="s">
        <v>0</v>
      </c>
      <c r="B3" s="2" t="s">
        <v>1</v>
      </c>
      <c r="C3" s="2" t="s">
        <v>2</v>
      </c>
      <c r="D3" s="2" t="s">
        <v>3</v>
      </c>
      <c r="E3" s="2" t="s">
        <v>4</v>
      </c>
      <c r="F3" s="2" t="s">
        <v>5</v>
      </c>
      <c r="G3" s="12" t="s">
        <v>15</v>
      </c>
      <c r="H3" s="2" t="s">
        <v>6</v>
      </c>
      <c r="I3" s="2" t="s">
        <v>7</v>
      </c>
    </row>
    <row r="4" spans="1:9" ht="60">
      <c r="A4" s="3">
        <v>1</v>
      </c>
      <c r="B4" s="5" t="s">
        <v>103</v>
      </c>
      <c r="C4" s="4">
        <f>132.709+207.257+103.864+78.041+46.63</f>
        <v>568.50100000000009</v>
      </c>
      <c r="D4" s="3" t="s">
        <v>8</v>
      </c>
      <c r="E4" s="17" t="s">
        <v>9</v>
      </c>
      <c r="F4" s="3" t="s">
        <v>20</v>
      </c>
      <c r="G4" s="11" t="s">
        <v>50</v>
      </c>
      <c r="H4" s="3" t="s">
        <v>10</v>
      </c>
      <c r="I4" s="18" t="s">
        <v>120</v>
      </c>
    </row>
    <row r="5" spans="1:9" ht="45">
      <c r="A5" s="3">
        <v>3</v>
      </c>
      <c r="B5" s="5" t="s">
        <v>104</v>
      </c>
      <c r="C5" s="4">
        <v>14.5</v>
      </c>
      <c r="D5" s="3" t="s">
        <v>8</v>
      </c>
      <c r="E5" s="3" t="s">
        <v>11</v>
      </c>
      <c r="F5" s="3" t="s">
        <v>20</v>
      </c>
      <c r="G5" s="11" t="s">
        <v>50</v>
      </c>
      <c r="H5" s="3" t="s">
        <v>10</v>
      </c>
      <c r="I5" s="3" t="s">
        <v>12</v>
      </c>
    </row>
    <row r="6" spans="1:9" ht="45">
      <c r="A6" s="3">
        <v>4</v>
      </c>
      <c r="B6" s="5" t="s">
        <v>106</v>
      </c>
      <c r="C6" s="4">
        <v>472</v>
      </c>
      <c r="D6" s="3" t="s">
        <v>8</v>
      </c>
      <c r="E6" s="3" t="s">
        <v>11</v>
      </c>
      <c r="F6" s="3" t="s">
        <v>20</v>
      </c>
      <c r="G6" s="11" t="s">
        <v>118</v>
      </c>
      <c r="H6" s="3" t="s">
        <v>10</v>
      </c>
      <c r="I6" s="3" t="s">
        <v>13</v>
      </c>
    </row>
    <row r="7" spans="1:9" ht="45">
      <c r="A7" s="3">
        <v>5</v>
      </c>
      <c r="B7" s="5" t="s">
        <v>105</v>
      </c>
      <c r="C7" s="4">
        <v>13.5</v>
      </c>
      <c r="D7" s="3" t="s">
        <v>8</v>
      </c>
      <c r="E7" s="3" t="s">
        <v>11</v>
      </c>
      <c r="F7" s="3" t="s">
        <v>20</v>
      </c>
      <c r="G7" s="11" t="s">
        <v>118</v>
      </c>
      <c r="H7" s="3" t="s">
        <v>10</v>
      </c>
      <c r="I7" s="3" t="s">
        <v>13</v>
      </c>
    </row>
    <row r="8" spans="1:9" s="6" customFormat="1" ht="60">
      <c r="A8" s="3">
        <v>6</v>
      </c>
      <c r="B8" s="5" t="s">
        <v>107</v>
      </c>
      <c r="C8" s="4">
        <v>1000</v>
      </c>
      <c r="D8" s="3" t="s">
        <v>8</v>
      </c>
      <c r="E8" s="3" t="s">
        <v>9</v>
      </c>
      <c r="F8" s="3" t="s">
        <v>20</v>
      </c>
      <c r="G8" s="11" t="s">
        <v>118</v>
      </c>
      <c r="H8" s="3" t="s">
        <v>10</v>
      </c>
      <c r="I8" s="3" t="s">
        <v>116</v>
      </c>
    </row>
    <row r="9" spans="1:9" ht="60">
      <c r="A9" s="3">
        <v>8</v>
      </c>
      <c r="B9" s="5" t="s">
        <v>110</v>
      </c>
      <c r="C9" s="4">
        <v>1118.43</v>
      </c>
      <c r="D9" s="3" t="s">
        <v>8</v>
      </c>
      <c r="E9" s="3" t="s">
        <v>9</v>
      </c>
      <c r="F9" s="3" t="s">
        <v>20</v>
      </c>
      <c r="G9" s="11" t="s">
        <v>119</v>
      </c>
      <c r="H9" s="3" t="s">
        <v>10</v>
      </c>
      <c r="I9" s="18" t="s">
        <v>120</v>
      </c>
    </row>
    <row r="10" spans="1:9" ht="15.75">
      <c r="A10" s="112" t="s">
        <v>14</v>
      </c>
      <c r="B10" s="112"/>
      <c r="C10" s="7">
        <f>+C4+C5+C6+C7+C8+C9</f>
        <v>3186.9310000000005</v>
      </c>
      <c r="D10" s="8"/>
      <c r="E10" s="9"/>
      <c r="F10" s="9"/>
      <c r="G10" s="12"/>
      <c r="H10" s="9"/>
      <c r="I10" s="9"/>
    </row>
    <row r="11" spans="1:9">
      <c r="C11" s="15"/>
    </row>
  </sheetData>
  <mergeCells count="2">
    <mergeCell ref="A10:B10"/>
    <mergeCell ref="A1:I1"/>
  </mergeCells>
  <pageMargins left="0.7" right="0.7" top="0.75" bottom="0.75" header="0.3" footer="0.3"/>
  <pageSetup paperSize="9"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6" sqref="I6"/>
    </sheetView>
  </sheetViews>
  <sheetFormatPr defaultColWidth="9.140625" defaultRowHeight="15"/>
  <cols>
    <col min="1" max="1" width="5.7109375" style="73" customWidth="1"/>
    <col min="2" max="2" width="48.28515625" style="72" customWidth="1"/>
    <col min="3" max="3" width="14" style="72" customWidth="1"/>
    <col min="4" max="4" width="16.140625" style="72" customWidth="1"/>
    <col min="5" max="5" width="17.140625" style="72" customWidth="1"/>
    <col min="6" max="6" width="15" style="72" customWidth="1"/>
    <col min="7" max="7" width="17.28515625" style="74" customWidth="1"/>
    <col min="8" max="8" width="11.28515625" style="72" customWidth="1"/>
    <col min="9" max="9" width="16.42578125" style="72" customWidth="1"/>
    <col min="10" max="16384" width="9.140625" style="72"/>
  </cols>
  <sheetData>
    <row r="1" spans="1:9" ht="33.75" customHeight="1">
      <c r="A1" s="116" t="s">
        <v>131</v>
      </c>
      <c r="B1" s="116"/>
      <c r="C1" s="116"/>
      <c r="D1" s="116"/>
      <c r="E1" s="116"/>
      <c r="F1" s="116"/>
      <c r="G1" s="116"/>
      <c r="H1" s="116"/>
      <c r="I1" s="116"/>
    </row>
    <row r="3" spans="1:9" ht="42.75">
      <c r="A3" s="2" t="s">
        <v>38</v>
      </c>
      <c r="B3" s="2" t="s">
        <v>1</v>
      </c>
      <c r="C3" s="2" t="s">
        <v>2</v>
      </c>
      <c r="D3" s="2" t="s">
        <v>3</v>
      </c>
      <c r="E3" s="2" t="s">
        <v>4</v>
      </c>
      <c r="F3" s="2" t="s">
        <v>5</v>
      </c>
      <c r="G3" s="12" t="s">
        <v>15</v>
      </c>
      <c r="H3" s="2" t="s">
        <v>6</v>
      </c>
      <c r="I3" s="2" t="s">
        <v>7</v>
      </c>
    </row>
    <row r="4" spans="1:9">
      <c r="A4" s="2">
        <v>1</v>
      </c>
      <c r="B4" s="2">
        <v>2</v>
      </c>
      <c r="C4" s="2">
        <v>3</v>
      </c>
      <c r="D4" s="2">
        <v>4</v>
      </c>
      <c r="E4" s="2">
        <v>5</v>
      </c>
      <c r="F4" s="2">
        <v>6</v>
      </c>
      <c r="G4" s="12" t="s">
        <v>122</v>
      </c>
      <c r="H4" s="2">
        <v>8</v>
      </c>
      <c r="I4" s="2">
        <v>9</v>
      </c>
    </row>
    <row r="5" spans="1:9" s="77" customFormat="1" ht="45">
      <c r="A5" s="27">
        <v>1</v>
      </c>
      <c r="B5" s="28" t="str">
        <f>+'[1]PL1.kế hoạch tổng thể'!B12</f>
        <v>Gói thầu số 05: Tư vấn lựa chọn nhà thầu các gói thầu còn lại thuộc tiểu dự án</v>
      </c>
      <c r="C5" s="75">
        <f>132.709+207.257+103.864+78.041+46.63</f>
        <v>568.50100000000009</v>
      </c>
      <c r="D5" s="27" t="s">
        <v>8</v>
      </c>
      <c r="E5" s="76" t="s">
        <v>9</v>
      </c>
      <c r="F5" s="27" t="s">
        <v>20</v>
      </c>
      <c r="G5" s="29" t="s">
        <v>50</v>
      </c>
      <c r="H5" s="27" t="s">
        <v>10</v>
      </c>
      <c r="I5" s="30" t="s">
        <v>120</v>
      </c>
    </row>
    <row r="6" spans="1:9" s="77" customFormat="1" ht="30">
      <c r="A6" s="31">
        <v>2</v>
      </c>
      <c r="B6" s="32" t="str">
        <f>+'[1]PL1.kế hoạch tổng thể'!B13</f>
        <v>Gói thầu số 6: Tư vấn lập nhiệm vụ khảo sát và lập phương án rà phá bom mìn</v>
      </c>
      <c r="C6" s="78">
        <v>14.5</v>
      </c>
      <c r="D6" s="31" t="s">
        <v>8</v>
      </c>
      <c r="E6" s="31" t="s">
        <v>123</v>
      </c>
      <c r="F6" s="31" t="s">
        <v>20</v>
      </c>
      <c r="G6" s="33" t="s">
        <v>50</v>
      </c>
      <c r="H6" s="31" t="s">
        <v>10</v>
      </c>
      <c r="I6" s="31" t="s">
        <v>12</v>
      </c>
    </row>
    <row r="7" spans="1:9" s="77" customFormat="1" ht="30">
      <c r="A7" s="31">
        <v>3</v>
      </c>
      <c r="B7" s="32" t="str">
        <f>+'[1]PL1.kế hoạch tổng thể'!B14</f>
        <v>Gói thầu số 7: Giám sát thi công rà phá bom mìn</v>
      </c>
      <c r="C7" s="78">
        <v>13.5</v>
      </c>
      <c r="D7" s="31" t="s">
        <v>8</v>
      </c>
      <c r="E7" s="31" t="s">
        <v>123</v>
      </c>
      <c r="F7" s="31" t="s">
        <v>20</v>
      </c>
      <c r="G7" s="33" t="s">
        <v>118</v>
      </c>
      <c r="H7" s="31" t="s">
        <v>10</v>
      </c>
      <c r="I7" s="31" t="s">
        <v>13</v>
      </c>
    </row>
    <row r="8" spans="1:9" s="77" customFormat="1" ht="30">
      <c r="A8" s="31">
        <v>4</v>
      </c>
      <c r="B8" s="32" t="str">
        <f>+'[1]PL1.kế hoạch tổng thể'!B15</f>
        <v>Gói thầu số 8: Thi công rà phá bom mìn</v>
      </c>
      <c r="C8" s="78">
        <v>472</v>
      </c>
      <c r="D8" s="31" t="s">
        <v>8</v>
      </c>
      <c r="E8" s="31" t="s">
        <v>123</v>
      </c>
      <c r="F8" s="31" t="s">
        <v>20</v>
      </c>
      <c r="G8" s="33" t="s">
        <v>118</v>
      </c>
      <c r="H8" s="31" t="s">
        <v>10</v>
      </c>
      <c r="I8" s="31" t="s">
        <v>13</v>
      </c>
    </row>
    <row r="9" spans="1:9" s="79" customFormat="1" ht="45">
      <c r="A9" s="31">
        <v>5</v>
      </c>
      <c r="B9" s="32" t="str">
        <f>+'[1]PL1.kế hoạch tổng thể'!B16</f>
        <v>Gói thầu số 9: Giám sát môi trường - xã hội; giám sát tái định cư</v>
      </c>
      <c r="C9" s="78">
        <v>1000</v>
      </c>
      <c r="D9" s="31" t="s">
        <v>8</v>
      </c>
      <c r="E9" s="31" t="s">
        <v>9</v>
      </c>
      <c r="F9" s="31" t="s">
        <v>20</v>
      </c>
      <c r="G9" s="33" t="s">
        <v>118</v>
      </c>
      <c r="H9" s="31" t="s">
        <v>10</v>
      </c>
      <c r="I9" s="31" t="s">
        <v>116</v>
      </c>
    </row>
    <row r="10" spans="1:9" s="79" customFormat="1" ht="45">
      <c r="A10" s="31">
        <v>6</v>
      </c>
      <c r="B10" s="32" t="s">
        <v>108</v>
      </c>
      <c r="C10" s="78">
        <v>8556.4445816999996</v>
      </c>
      <c r="D10" s="31" t="s">
        <v>18</v>
      </c>
      <c r="E10" s="31" t="s">
        <v>9</v>
      </c>
      <c r="F10" s="31" t="s">
        <v>20</v>
      </c>
      <c r="G10" s="33" t="s">
        <v>22</v>
      </c>
      <c r="H10" s="31" t="s">
        <v>10</v>
      </c>
      <c r="I10" s="31" t="s">
        <v>116</v>
      </c>
    </row>
    <row r="11" spans="1:9" s="79" customFormat="1" ht="75">
      <c r="A11" s="31">
        <v>7</v>
      </c>
      <c r="B11" s="32" t="s">
        <v>109</v>
      </c>
      <c r="C11" s="78">
        <v>726217.81531918992</v>
      </c>
      <c r="D11" s="31" t="s">
        <v>18</v>
      </c>
      <c r="E11" s="31" t="s">
        <v>19</v>
      </c>
      <c r="F11" s="31" t="s">
        <v>20</v>
      </c>
      <c r="G11" s="33" t="s">
        <v>22</v>
      </c>
      <c r="H11" s="31" t="s">
        <v>124</v>
      </c>
      <c r="I11" s="31" t="s">
        <v>116</v>
      </c>
    </row>
    <row r="12" spans="1:9" s="77" customFormat="1" ht="45">
      <c r="A12" s="31">
        <v>8</v>
      </c>
      <c r="B12" s="32" t="str">
        <f>+'[1]PL1.kế hoạch tổng thể'!B19</f>
        <v>Gói thầu số 12: Kiểm toán tiểu dự án</v>
      </c>
      <c r="C12" s="78">
        <v>1118.43</v>
      </c>
      <c r="D12" s="31" t="s">
        <v>8</v>
      </c>
      <c r="E12" s="31" t="s">
        <v>9</v>
      </c>
      <c r="F12" s="31" t="s">
        <v>20</v>
      </c>
      <c r="G12" s="33" t="s">
        <v>119</v>
      </c>
      <c r="H12" s="31" t="s">
        <v>10</v>
      </c>
      <c r="I12" s="34" t="s">
        <v>120</v>
      </c>
    </row>
    <row r="13" spans="1:9" s="77" customFormat="1">
      <c r="A13" s="117" t="s">
        <v>14</v>
      </c>
      <c r="B13" s="117"/>
      <c r="C13" s="80">
        <v>737961.1</v>
      </c>
      <c r="D13" s="35"/>
      <c r="E13" s="35"/>
      <c r="F13" s="35"/>
      <c r="G13" s="36"/>
      <c r="H13" s="35"/>
      <c r="I13" s="35"/>
    </row>
    <row r="15" spans="1:9" ht="50.25" customHeight="1">
      <c r="A15" s="118" t="s">
        <v>125</v>
      </c>
      <c r="B15" s="118"/>
      <c r="C15" s="118"/>
      <c r="D15" s="118"/>
      <c r="E15" s="118"/>
      <c r="F15" s="118"/>
      <c r="G15" s="118"/>
      <c r="H15" s="118"/>
      <c r="I15" s="118"/>
    </row>
  </sheetData>
  <mergeCells count="3">
    <mergeCell ref="A1:I1"/>
    <mergeCell ref="A13:B13"/>
    <mergeCell ref="A15:I15"/>
  </mergeCells>
  <pageMargins left="0.51181102362204722" right="0.39370078740157483" top="0.43307086614173229" bottom="0.74803149606299213" header="0.31496062992125984" footer="0.31496062992125984"/>
  <pageSetup paperSize="9" scale="85" orientation="landscape" r:id="rId1"/>
  <ignoredErrors>
    <ignoredError sqref="G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4" sqref="G14:G15"/>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zoomScale="85" zoomScaleNormal="85" workbookViewId="0">
      <selection activeCell="R6" sqref="R6"/>
    </sheetView>
  </sheetViews>
  <sheetFormatPr defaultRowHeight="15"/>
  <cols>
    <col min="1" max="1" width="6" style="1" customWidth="1"/>
    <col min="2" max="2" width="18.42578125" customWidth="1"/>
    <col min="11" max="12" width="9.140625" style="13" customWidth="1"/>
  </cols>
  <sheetData>
    <row r="1" spans="1:15" s="10" customFormat="1" ht="15.75">
      <c r="A1" s="111" t="s">
        <v>57</v>
      </c>
      <c r="B1" s="111"/>
      <c r="C1" s="111"/>
      <c r="D1" s="111"/>
      <c r="E1" s="111"/>
      <c r="F1" s="111"/>
      <c r="G1" s="111"/>
      <c r="H1" s="111"/>
      <c r="I1" s="111"/>
      <c r="J1" s="111"/>
      <c r="K1" s="111"/>
      <c r="L1" s="111"/>
      <c r="M1" s="111"/>
      <c r="N1" s="111"/>
      <c r="O1" s="111"/>
    </row>
    <row r="3" spans="1:15" ht="28.5">
      <c r="A3" s="107" t="s">
        <v>0</v>
      </c>
      <c r="B3" s="107" t="s">
        <v>58</v>
      </c>
      <c r="C3" s="113" t="s">
        <v>59</v>
      </c>
      <c r="D3" s="115"/>
      <c r="E3" s="113" t="s">
        <v>60</v>
      </c>
      <c r="F3" s="115"/>
      <c r="G3" s="113" t="s">
        <v>61</v>
      </c>
      <c r="H3" s="115"/>
      <c r="I3" s="113" t="s">
        <v>62</v>
      </c>
      <c r="J3" s="115"/>
      <c r="K3" s="119" t="s">
        <v>72</v>
      </c>
      <c r="L3" s="120"/>
      <c r="M3" s="2" t="s">
        <v>63</v>
      </c>
      <c r="N3" s="2" t="s">
        <v>64</v>
      </c>
      <c r="O3" s="107" t="s">
        <v>65</v>
      </c>
    </row>
    <row r="4" spans="1:15">
      <c r="A4" s="108"/>
      <c r="B4" s="108"/>
      <c r="C4" s="2" t="s">
        <v>39</v>
      </c>
      <c r="D4" s="2" t="s">
        <v>40</v>
      </c>
      <c r="E4" s="2" t="s">
        <v>39</v>
      </c>
      <c r="F4" s="2" t="s">
        <v>40</v>
      </c>
      <c r="G4" s="2" t="s">
        <v>39</v>
      </c>
      <c r="H4" s="2" t="s">
        <v>40</v>
      </c>
      <c r="I4" s="2" t="s">
        <v>39</v>
      </c>
      <c r="J4" s="2" t="s">
        <v>40</v>
      </c>
      <c r="K4" s="2" t="s">
        <v>39</v>
      </c>
      <c r="L4" s="2" t="s">
        <v>40</v>
      </c>
      <c r="M4" s="2" t="s">
        <v>39</v>
      </c>
      <c r="N4" s="2" t="s">
        <v>40</v>
      </c>
      <c r="O4" s="108"/>
    </row>
    <row r="5" spans="1:15" ht="30">
      <c r="A5" s="3">
        <v>1</v>
      </c>
      <c r="B5" s="5" t="s">
        <v>66</v>
      </c>
      <c r="C5" s="4"/>
      <c r="D5" s="4"/>
      <c r="E5" s="3"/>
      <c r="F5" s="3"/>
      <c r="G5" s="17"/>
      <c r="H5" s="17"/>
      <c r="I5" s="3"/>
      <c r="J5" s="3"/>
      <c r="K5" s="11"/>
      <c r="L5" s="11"/>
      <c r="M5" s="3"/>
      <c r="N5" s="3"/>
      <c r="O5" s="3"/>
    </row>
    <row r="6" spans="1:15" ht="60">
      <c r="A6" s="3">
        <v>2</v>
      </c>
      <c r="B6" s="5" t="s">
        <v>67</v>
      </c>
      <c r="C6" s="4"/>
      <c r="D6" s="4"/>
      <c r="E6" s="3"/>
      <c r="F6" s="3"/>
      <c r="G6" s="3"/>
      <c r="H6" s="3"/>
      <c r="I6" s="3"/>
      <c r="J6" s="3"/>
      <c r="K6" s="11"/>
      <c r="L6" s="11"/>
      <c r="M6" s="3"/>
      <c r="N6" s="3"/>
      <c r="O6" s="3"/>
    </row>
    <row r="7" spans="1:15" ht="30">
      <c r="A7" s="3">
        <v>3</v>
      </c>
      <c r="B7" s="5" t="s">
        <v>68</v>
      </c>
      <c r="C7" s="4"/>
      <c r="D7" s="4"/>
      <c r="E7" s="3"/>
      <c r="F7" s="3"/>
      <c r="G7" s="3"/>
      <c r="H7" s="3"/>
      <c r="I7" s="3"/>
      <c r="J7" s="3"/>
      <c r="K7" s="11"/>
      <c r="L7" s="11"/>
      <c r="M7" s="3"/>
      <c r="N7" s="3"/>
      <c r="O7" s="3"/>
    </row>
    <row r="8" spans="1:15" ht="30">
      <c r="A8" s="3">
        <v>4</v>
      </c>
      <c r="B8" s="5" t="s">
        <v>69</v>
      </c>
      <c r="C8" s="4"/>
      <c r="D8" s="4"/>
      <c r="E8" s="3"/>
      <c r="F8" s="3"/>
      <c r="G8" s="3"/>
      <c r="H8" s="3"/>
      <c r="I8" s="3"/>
      <c r="J8" s="3"/>
      <c r="K8" s="11"/>
      <c r="L8" s="11"/>
      <c r="M8" s="3"/>
      <c r="N8" s="3"/>
      <c r="O8" s="3"/>
    </row>
    <row r="9" spans="1:15">
      <c r="A9" s="3">
        <v>5</v>
      </c>
      <c r="B9" s="5" t="s">
        <v>70</v>
      </c>
      <c r="C9" s="4"/>
      <c r="D9" s="4"/>
      <c r="E9" s="3"/>
      <c r="F9" s="3"/>
      <c r="G9" s="3"/>
      <c r="H9" s="3"/>
      <c r="I9" s="3"/>
      <c r="J9" s="3"/>
      <c r="K9" s="11"/>
      <c r="L9" s="11"/>
      <c r="M9" s="3"/>
      <c r="N9" s="3"/>
      <c r="O9" s="3"/>
    </row>
    <row r="10" spans="1:15" s="6" customFormat="1" ht="60">
      <c r="A10" s="3">
        <v>6</v>
      </c>
      <c r="B10" s="5" t="s">
        <v>71</v>
      </c>
      <c r="C10" s="4"/>
      <c r="D10" s="4"/>
      <c r="E10" s="3"/>
      <c r="F10" s="3"/>
      <c r="G10" s="3"/>
      <c r="H10" s="3"/>
      <c r="I10" s="3"/>
      <c r="J10" s="3"/>
      <c r="K10" s="11"/>
      <c r="L10" s="11"/>
      <c r="M10" s="3"/>
      <c r="N10" s="3"/>
      <c r="O10" s="3"/>
    </row>
  </sheetData>
  <mergeCells count="9">
    <mergeCell ref="A1:O1"/>
    <mergeCell ref="A3:A4"/>
    <mergeCell ref="B3:B4"/>
    <mergeCell ref="C3:D3"/>
    <mergeCell ref="E3:F3"/>
    <mergeCell ref="G3:H3"/>
    <mergeCell ref="I3:J3"/>
    <mergeCell ref="K3:L3"/>
    <mergeCell ref="O3:O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Zeros="0" workbookViewId="0">
      <pane xSplit="2" ySplit="6" topLeftCell="C34" activePane="bottomRight" state="frozen"/>
      <selection pane="topRight" activeCell="C1" sqref="C1"/>
      <selection pane="bottomLeft" activeCell="A7" sqref="A7"/>
      <selection pane="bottomRight" sqref="A1:K1"/>
    </sheetView>
  </sheetViews>
  <sheetFormatPr defaultColWidth="8.7109375" defaultRowHeight="15"/>
  <cols>
    <col min="1" max="1" width="4.42578125" style="37" customWidth="1"/>
    <col min="2" max="2" width="52.140625" style="22" customWidth="1"/>
    <col min="3" max="11" width="11.7109375" style="22" customWidth="1"/>
    <col min="12" max="16384" width="8.7109375" style="22"/>
  </cols>
  <sheetData>
    <row r="1" spans="1:11" ht="35.25" customHeight="1">
      <c r="A1" s="127" t="s">
        <v>132</v>
      </c>
      <c r="B1" s="128"/>
      <c r="C1" s="128"/>
      <c r="D1" s="128"/>
      <c r="E1" s="128"/>
      <c r="F1" s="128"/>
      <c r="G1" s="128"/>
      <c r="H1" s="128"/>
      <c r="I1" s="128"/>
      <c r="J1" s="128"/>
      <c r="K1" s="128"/>
    </row>
    <row r="2" spans="1:11" ht="15" customHeight="1">
      <c r="F2" s="38"/>
      <c r="I2" s="125" t="s">
        <v>121</v>
      </c>
      <c r="J2" s="125"/>
      <c r="K2" s="125"/>
    </row>
    <row r="3" spans="1:11" ht="50.25" customHeight="1">
      <c r="A3" s="122" t="s">
        <v>0</v>
      </c>
      <c r="B3" s="122" t="s">
        <v>28</v>
      </c>
      <c r="C3" s="129" t="s">
        <v>56</v>
      </c>
      <c r="D3" s="130"/>
      <c r="E3" s="130"/>
      <c r="F3" s="131"/>
      <c r="G3" s="129" t="s">
        <v>127</v>
      </c>
      <c r="H3" s="130"/>
      <c r="I3" s="131"/>
      <c r="J3" s="122" t="s">
        <v>126</v>
      </c>
      <c r="K3" s="122" t="s">
        <v>65</v>
      </c>
    </row>
    <row r="4" spans="1:11">
      <c r="A4" s="123"/>
      <c r="B4" s="123"/>
      <c r="C4" s="126" t="s">
        <v>24</v>
      </c>
      <c r="D4" s="126" t="s">
        <v>25</v>
      </c>
      <c r="E4" s="126" t="s">
        <v>29</v>
      </c>
      <c r="F4" s="126" t="s">
        <v>26</v>
      </c>
      <c r="G4" s="126" t="s">
        <v>130</v>
      </c>
      <c r="H4" s="129" t="s">
        <v>129</v>
      </c>
      <c r="I4" s="131"/>
      <c r="J4" s="123"/>
      <c r="K4" s="123"/>
    </row>
    <row r="5" spans="1:11" ht="48" customHeight="1">
      <c r="A5" s="124"/>
      <c r="B5" s="124"/>
      <c r="C5" s="126"/>
      <c r="D5" s="126"/>
      <c r="E5" s="126"/>
      <c r="F5" s="126"/>
      <c r="G5" s="126"/>
      <c r="H5" s="23" t="s">
        <v>25</v>
      </c>
      <c r="I5" s="23" t="s">
        <v>26</v>
      </c>
      <c r="J5" s="124"/>
      <c r="K5" s="124"/>
    </row>
    <row r="6" spans="1:11" s="20" customFormat="1" ht="14.25">
      <c r="A6" s="24">
        <v>1</v>
      </c>
      <c r="B6" s="24">
        <v>2</v>
      </c>
      <c r="C6" s="23">
        <v>3</v>
      </c>
      <c r="D6" s="23">
        <v>4</v>
      </c>
      <c r="E6" s="23">
        <v>5</v>
      </c>
      <c r="F6" s="23">
        <v>6</v>
      </c>
      <c r="G6" s="23">
        <v>7</v>
      </c>
      <c r="H6" s="23">
        <v>8</v>
      </c>
      <c r="I6" s="23">
        <v>9</v>
      </c>
      <c r="J6" s="24">
        <v>10</v>
      </c>
      <c r="K6" s="24">
        <v>11</v>
      </c>
    </row>
    <row r="7" spans="1:11" s="20" customFormat="1" ht="14.25">
      <c r="A7" s="41"/>
      <c r="B7" s="41" t="s">
        <v>24</v>
      </c>
      <c r="C7" s="42">
        <f t="shared" ref="C7:J7" si="0">C8+C9+C42+C43</f>
        <v>817316.30890088982</v>
      </c>
      <c r="D7" s="42">
        <f t="shared" si="0"/>
        <v>667045.82426059002</v>
      </c>
      <c r="E7" s="42">
        <f t="shared" si="0"/>
        <v>26272</v>
      </c>
      <c r="F7" s="42">
        <f t="shared" si="0"/>
        <v>123998.48464030001</v>
      </c>
      <c r="G7" s="42">
        <f t="shared" si="0"/>
        <v>311588.59229999996</v>
      </c>
      <c r="H7" s="42">
        <f t="shared" si="0"/>
        <v>286119.59999999998</v>
      </c>
      <c r="I7" s="42">
        <f t="shared" si="0"/>
        <v>25468.992299999998</v>
      </c>
      <c r="J7" s="42">
        <f t="shared" si="0"/>
        <v>4636.2352941176468</v>
      </c>
      <c r="K7" s="42"/>
    </row>
    <row r="8" spans="1:11" s="39" customFormat="1" ht="14.25">
      <c r="A8" s="43" t="s">
        <v>53</v>
      </c>
      <c r="B8" s="44" t="s">
        <v>100</v>
      </c>
      <c r="C8" s="45">
        <f>D8+E8+F8</f>
        <v>24376</v>
      </c>
      <c r="D8" s="45"/>
      <c r="E8" s="45"/>
      <c r="F8" s="45">
        <v>24376</v>
      </c>
      <c r="G8" s="45">
        <f>H8+I8</f>
        <v>15557.37</v>
      </c>
      <c r="H8" s="45"/>
      <c r="I8" s="45">
        <v>15557.37</v>
      </c>
      <c r="J8" s="45"/>
      <c r="K8" s="45"/>
    </row>
    <row r="9" spans="1:11" s="39" customFormat="1" ht="28.5">
      <c r="A9" s="43" t="s">
        <v>96</v>
      </c>
      <c r="B9" s="46" t="s">
        <v>33</v>
      </c>
      <c r="C9" s="45">
        <f t="shared" ref="C9:I9" si="1">C10+C19+C22+C36+C37</f>
        <v>765210.30890088982</v>
      </c>
      <c r="D9" s="45">
        <f t="shared" si="1"/>
        <v>665587.82426059002</v>
      </c>
      <c r="E9" s="45">
        <f t="shared" si="1"/>
        <v>0</v>
      </c>
      <c r="F9" s="45">
        <f t="shared" si="1"/>
        <v>99622.484640300012</v>
      </c>
      <c r="G9" s="45">
        <f t="shared" si="1"/>
        <v>296031.22229999996</v>
      </c>
      <c r="H9" s="45">
        <f t="shared" si="1"/>
        <v>286119.59999999998</v>
      </c>
      <c r="I9" s="45">
        <f t="shared" si="1"/>
        <v>9911.6222999999991</v>
      </c>
      <c r="J9" s="45"/>
      <c r="K9" s="45"/>
    </row>
    <row r="10" spans="1:11" s="39" customFormat="1" ht="14.25">
      <c r="A10" s="43" t="s">
        <v>31</v>
      </c>
      <c r="B10" s="46" t="s">
        <v>54</v>
      </c>
      <c r="C10" s="45">
        <f>SUM(C11:C18)</f>
        <v>3298.0880000000006</v>
      </c>
      <c r="D10" s="45">
        <f t="shared" ref="D10:I10" si="2">SUM(D11:D18)</f>
        <v>0</v>
      </c>
      <c r="E10" s="45">
        <f t="shared" si="2"/>
        <v>0</v>
      </c>
      <c r="F10" s="45">
        <f t="shared" si="2"/>
        <v>3298.0880000000006</v>
      </c>
      <c r="G10" s="45">
        <f t="shared" si="2"/>
        <v>1372.8079</v>
      </c>
      <c r="H10" s="45">
        <f t="shared" si="2"/>
        <v>0</v>
      </c>
      <c r="I10" s="45">
        <f t="shared" si="2"/>
        <v>1372.8079</v>
      </c>
      <c r="J10" s="45"/>
      <c r="K10" s="45"/>
    </row>
    <row r="11" spans="1:11" s="40" customFormat="1" ht="30">
      <c r="A11" s="47">
        <v>1</v>
      </c>
      <c r="B11" s="48" t="s">
        <v>103</v>
      </c>
      <c r="C11" s="49">
        <f>D11+E11+F11</f>
        <v>568.50100000000009</v>
      </c>
      <c r="D11" s="49"/>
      <c r="E11" s="49"/>
      <c r="F11" s="49">
        <v>568.50100000000009</v>
      </c>
      <c r="G11" s="49">
        <f t="shared" ref="G11:G18" si="3">H11+I11</f>
        <v>511.65090000000009</v>
      </c>
      <c r="H11" s="49"/>
      <c r="I11" s="49">
        <v>511.65090000000009</v>
      </c>
      <c r="J11" s="49"/>
      <c r="K11" s="49"/>
    </row>
    <row r="12" spans="1:11" s="40" customFormat="1" ht="30">
      <c r="A12" s="47">
        <v>2</v>
      </c>
      <c r="B12" s="48" t="s">
        <v>104</v>
      </c>
      <c r="C12" s="49">
        <f t="shared" ref="C12:C18" si="4">D12+E12+F12</f>
        <v>14.5</v>
      </c>
      <c r="D12" s="49"/>
      <c r="E12" s="49"/>
      <c r="F12" s="49">
        <v>14.5</v>
      </c>
      <c r="G12" s="49">
        <f t="shared" si="3"/>
        <v>13.05</v>
      </c>
      <c r="H12" s="49"/>
      <c r="I12" s="49">
        <v>13.05</v>
      </c>
      <c r="J12" s="49"/>
      <c r="K12" s="49"/>
    </row>
    <row r="13" spans="1:11" s="40" customFormat="1">
      <c r="A13" s="47">
        <v>3</v>
      </c>
      <c r="B13" s="48" t="s">
        <v>106</v>
      </c>
      <c r="C13" s="49">
        <f t="shared" si="4"/>
        <v>472</v>
      </c>
      <c r="D13" s="49"/>
      <c r="E13" s="49"/>
      <c r="F13" s="49">
        <v>472</v>
      </c>
      <c r="G13" s="49">
        <f t="shared" si="3"/>
        <v>424.8</v>
      </c>
      <c r="H13" s="49"/>
      <c r="I13" s="49">
        <v>424.8</v>
      </c>
      <c r="J13" s="49"/>
      <c r="K13" s="49"/>
    </row>
    <row r="14" spans="1:11" s="40" customFormat="1">
      <c r="A14" s="47">
        <v>4</v>
      </c>
      <c r="B14" s="48" t="s">
        <v>105</v>
      </c>
      <c r="C14" s="49">
        <f t="shared" si="4"/>
        <v>13.5</v>
      </c>
      <c r="D14" s="49"/>
      <c r="E14" s="49"/>
      <c r="F14" s="49">
        <v>13.5</v>
      </c>
      <c r="G14" s="49">
        <f t="shared" si="3"/>
        <v>12.15</v>
      </c>
      <c r="H14" s="49"/>
      <c r="I14" s="49">
        <v>12.15</v>
      </c>
      <c r="J14" s="49"/>
      <c r="K14" s="49"/>
    </row>
    <row r="15" spans="1:11" s="40" customFormat="1" ht="30">
      <c r="A15" s="47">
        <v>5</v>
      </c>
      <c r="B15" s="48" t="s">
        <v>107</v>
      </c>
      <c r="C15" s="49">
        <f t="shared" si="4"/>
        <v>1000</v>
      </c>
      <c r="D15" s="49"/>
      <c r="E15" s="49"/>
      <c r="F15" s="49">
        <v>1000</v>
      </c>
      <c r="G15" s="49">
        <f t="shared" si="3"/>
        <v>300</v>
      </c>
      <c r="H15" s="49"/>
      <c r="I15" s="49">
        <v>300</v>
      </c>
      <c r="J15" s="49"/>
      <c r="K15" s="49"/>
    </row>
    <row r="16" spans="1:11" s="40" customFormat="1">
      <c r="A16" s="47">
        <v>6</v>
      </c>
      <c r="B16" s="48" t="s">
        <v>110</v>
      </c>
      <c r="C16" s="49">
        <f t="shared" si="4"/>
        <v>1118.43</v>
      </c>
      <c r="D16" s="49"/>
      <c r="E16" s="49"/>
      <c r="F16" s="49">
        <v>1118.43</v>
      </c>
      <c r="G16" s="49">
        <f t="shared" si="3"/>
        <v>0</v>
      </c>
      <c r="H16" s="49"/>
      <c r="I16" s="49">
        <v>0</v>
      </c>
      <c r="J16" s="49"/>
      <c r="K16" s="49"/>
    </row>
    <row r="17" spans="1:11" s="40" customFormat="1" ht="30">
      <c r="A17" s="47">
        <v>7</v>
      </c>
      <c r="B17" s="48" t="s">
        <v>89</v>
      </c>
      <c r="C17" s="49">
        <f t="shared" si="4"/>
        <v>100</v>
      </c>
      <c r="D17" s="49"/>
      <c r="E17" s="49"/>
      <c r="F17" s="49">
        <v>100</v>
      </c>
      <c r="G17" s="49">
        <f t="shared" si="3"/>
        <v>100</v>
      </c>
      <c r="H17" s="49"/>
      <c r="I17" s="49">
        <v>100</v>
      </c>
      <c r="J17" s="49"/>
      <c r="K17" s="49"/>
    </row>
    <row r="18" spans="1:11" s="40" customFormat="1" ht="30">
      <c r="A18" s="47">
        <v>8</v>
      </c>
      <c r="B18" s="48" t="s">
        <v>90</v>
      </c>
      <c r="C18" s="49">
        <f t="shared" si="4"/>
        <v>11.157</v>
      </c>
      <c r="D18" s="49"/>
      <c r="E18" s="49"/>
      <c r="F18" s="49">
        <v>11.157</v>
      </c>
      <c r="G18" s="49">
        <f t="shared" si="3"/>
        <v>11.157</v>
      </c>
      <c r="H18" s="49"/>
      <c r="I18" s="49">
        <v>11.157</v>
      </c>
      <c r="J18" s="49"/>
      <c r="K18" s="49"/>
    </row>
    <row r="19" spans="1:11" s="39" customFormat="1" ht="14.25">
      <c r="A19" s="43" t="s">
        <v>32</v>
      </c>
      <c r="B19" s="46" t="s">
        <v>55</v>
      </c>
      <c r="C19" s="45">
        <f>C20+C21</f>
        <v>734774.25990088994</v>
      </c>
      <c r="D19" s="45">
        <f t="shared" ref="D19:I19" si="5">D20+D21</f>
        <v>665587.82426059002</v>
      </c>
      <c r="E19" s="45">
        <f t="shared" si="5"/>
        <v>0</v>
      </c>
      <c r="F19" s="45">
        <f t="shared" si="5"/>
        <v>69186.435640299998</v>
      </c>
      <c r="G19" s="45">
        <f t="shared" si="5"/>
        <v>286119.59999999998</v>
      </c>
      <c r="H19" s="45">
        <f t="shared" si="5"/>
        <v>286119.59999999998</v>
      </c>
      <c r="I19" s="45">
        <f t="shared" si="5"/>
        <v>0</v>
      </c>
      <c r="J19" s="45"/>
      <c r="K19" s="45"/>
    </row>
    <row r="20" spans="1:11" s="40" customFormat="1" ht="75">
      <c r="A20" s="47">
        <v>1</v>
      </c>
      <c r="B20" s="48" t="s">
        <v>109</v>
      </c>
      <c r="C20" s="49">
        <f>D20+E20+F20</f>
        <v>726217.81531918992</v>
      </c>
      <c r="D20" s="49">
        <f>657762.23855642+47</f>
        <v>657809.23855641996</v>
      </c>
      <c r="E20" s="49"/>
      <c r="F20" s="49">
        <f>68455.57676277-47</f>
        <v>68408.576762769997</v>
      </c>
      <c r="G20" s="49">
        <f>H20+I20</f>
        <v>282775</v>
      </c>
      <c r="H20" s="49">
        <v>282775</v>
      </c>
      <c r="I20" s="49">
        <v>0</v>
      </c>
      <c r="J20" s="49"/>
      <c r="K20" s="49"/>
    </row>
    <row r="21" spans="1:11" s="40" customFormat="1" ht="30">
      <c r="A21" s="47">
        <v>2</v>
      </c>
      <c r="B21" s="48" t="s">
        <v>108</v>
      </c>
      <c r="C21" s="49">
        <f>D21+E21+F21</f>
        <v>8556.4445816999996</v>
      </c>
      <c r="D21" s="49">
        <f>+'PL2.KHĐT vốn AFD'!D6</f>
        <v>7778.5857041700001</v>
      </c>
      <c r="E21" s="45"/>
      <c r="F21" s="49">
        <v>777.85887752999986</v>
      </c>
      <c r="G21" s="49">
        <f>H21+I21</f>
        <v>3344.6</v>
      </c>
      <c r="H21" s="49">
        <v>3344.6</v>
      </c>
      <c r="I21" s="49">
        <v>0</v>
      </c>
      <c r="J21" s="49"/>
      <c r="K21" s="49"/>
    </row>
    <row r="22" spans="1:11" s="39" customFormat="1" ht="14.25">
      <c r="A22" s="43" t="s">
        <v>34</v>
      </c>
      <c r="B22" s="46" t="s">
        <v>95</v>
      </c>
      <c r="C22" s="45">
        <f>SUM(C23:C35)</f>
        <v>19041.351999999999</v>
      </c>
      <c r="D22" s="45">
        <f t="shared" ref="D22:I22" si="6">SUM(D23:D35)</f>
        <v>0</v>
      </c>
      <c r="E22" s="45">
        <f t="shared" si="6"/>
        <v>0</v>
      </c>
      <c r="F22" s="45">
        <f t="shared" si="6"/>
        <v>19041.351999999999</v>
      </c>
      <c r="G22" s="45">
        <f t="shared" si="6"/>
        <v>6638.8144000000002</v>
      </c>
      <c r="H22" s="45">
        <f t="shared" si="6"/>
        <v>0</v>
      </c>
      <c r="I22" s="45">
        <f t="shared" si="6"/>
        <v>6638.8144000000002</v>
      </c>
      <c r="J22" s="45"/>
      <c r="K22" s="45"/>
    </row>
    <row r="23" spans="1:11" s="40" customFormat="1">
      <c r="A23" s="47">
        <v>1</v>
      </c>
      <c r="B23" s="48" t="s">
        <v>77</v>
      </c>
      <c r="C23" s="49">
        <f>D23+E23+F23</f>
        <v>490.1</v>
      </c>
      <c r="D23" s="49"/>
      <c r="E23" s="49"/>
      <c r="F23" s="49">
        <v>490.1</v>
      </c>
      <c r="G23" s="45">
        <f t="shared" ref="G23:G36" si="7">H23+I23</f>
        <v>0</v>
      </c>
      <c r="H23" s="49"/>
      <c r="I23" s="49">
        <v>0</v>
      </c>
      <c r="J23" s="49"/>
      <c r="K23" s="49"/>
    </row>
    <row r="24" spans="1:11" s="40" customFormat="1" ht="45">
      <c r="A24" s="47">
        <v>2</v>
      </c>
      <c r="B24" s="48" t="s">
        <v>78</v>
      </c>
      <c r="C24" s="49">
        <f t="shared" ref="C24:C35" si="8">D24+E24+F24</f>
        <v>118.3</v>
      </c>
      <c r="D24" s="49"/>
      <c r="E24" s="49"/>
      <c r="F24" s="49">
        <v>118.3</v>
      </c>
      <c r="G24" s="45">
        <f t="shared" si="7"/>
        <v>0</v>
      </c>
      <c r="H24" s="49"/>
      <c r="I24" s="49">
        <v>0</v>
      </c>
      <c r="J24" s="49"/>
      <c r="K24" s="49"/>
    </row>
    <row r="25" spans="1:11" s="40" customFormat="1" ht="30">
      <c r="A25" s="47">
        <v>3</v>
      </c>
      <c r="B25" s="48" t="s">
        <v>79</v>
      </c>
      <c r="C25" s="49">
        <f t="shared" si="8"/>
        <v>126.1</v>
      </c>
      <c r="D25" s="49"/>
      <c r="E25" s="49"/>
      <c r="F25" s="49">
        <v>126.1</v>
      </c>
      <c r="G25" s="45">
        <f t="shared" si="7"/>
        <v>0</v>
      </c>
      <c r="H25" s="49"/>
      <c r="I25" s="49">
        <v>0</v>
      </c>
      <c r="J25" s="49"/>
      <c r="K25" s="49"/>
    </row>
    <row r="26" spans="1:11" s="40" customFormat="1">
      <c r="A26" s="47">
        <v>4</v>
      </c>
      <c r="B26" s="48" t="s">
        <v>76</v>
      </c>
      <c r="C26" s="49">
        <f t="shared" si="8"/>
        <v>151.30000000000001</v>
      </c>
      <c r="D26" s="49"/>
      <c r="E26" s="49"/>
      <c r="F26" s="49">
        <v>151.30000000000001</v>
      </c>
      <c r="G26" s="45">
        <f t="shared" si="7"/>
        <v>0</v>
      </c>
      <c r="H26" s="49"/>
      <c r="I26" s="49">
        <v>0</v>
      </c>
      <c r="J26" s="49"/>
      <c r="K26" s="49"/>
    </row>
    <row r="27" spans="1:11" s="40" customFormat="1" ht="30">
      <c r="A27" s="47">
        <v>5</v>
      </c>
      <c r="B27" s="48" t="s">
        <v>80</v>
      </c>
      <c r="C27" s="49">
        <f t="shared" si="8"/>
        <v>6833.4</v>
      </c>
      <c r="D27" s="49"/>
      <c r="E27" s="49"/>
      <c r="F27" s="49">
        <v>6833.4</v>
      </c>
      <c r="G27" s="45">
        <f t="shared" si="7"/>
        <v>0</v>
      </c>
      <c r="H27" s="49"/>
      <c r="I27" s="49">
        <v>0</v>
      </c>
      <c r="J27" s="49"/>
      <c r="K27" s="49"/>
    </row>
    <row r="28" spans="1:11" s="40" customFormat="1">
      <c r="A28" s="47">
        <v>6</v>
      </c>
      <c r="B28" s="48" t="s">
        <v>81</v>
      </c>
      <c r="C28" s="49">
        <f t="shared" si="8"/>
        <v>495.5</v>
      </c>
      <c r="D28" s="49"/>
      <c r="E28" s="49"/>
      <c r="F28" s="49">
        <v>495.5</v>
      </c>
      <c r="G28" s="45">
        <f t="shared" si="7"/>
        <v>0</v>
      </c>
      <c r="H28" s="49"/>
      <c r="I28" s="49">
        <v>0</v>
      </c>
      <c r="J28" s="49"/>
      <c r="K28" s="49"/>
    </row>
    <row r="29" spans="1:11" s="40" customFormat="1">
      <c r="A29" s="47">
        <v>7</v>
      </c>
      <c r="B29" s="48" t="s">
        <v>82</v>
      </c>
      <c r="C29" s="49">
        <f t="shared" si="8"/>
        <v>3101.98</v>
      </c>
      <c r="D29" s="49"/>
      <c r="E29" s="49"/>
      <c r="F29" s="49">
        <v>3101.98</v>
      </c>
      <c r="G29" s="45">
        <f t="shared" si="7"/>
        <v>0</v>
      </c>
      <c r="H29" s="49"/>
      <c r="I29" s="49">
        <v>0</v>
      </c>
      <c r="J29" s="49"/>
      <c r="K29" s="49"/>
    </row>
    <row r="30" spans="1:11" s="40" customFormat="1">
      <c r="A30" s="47">
        <v>8</v>
      </c>
      <c r="B30" s="48" t="s">
        <v>83</v>
      </c>
      <c r="C30" s="49">
        <f t="shared" si="8"/>
        <v>6819.9480000000003</v>
      </c>
      <c r="D30" s="49"/>
      <c r="E30" s="49"/>
      <c r="F30" s="49">
        <v>6819.9480000000003</v>
      </c>
      <c r="G30" s="49">
        <f t="shared" si="7"/>
        <v>6026.35</v>
      </c>
      <c r="H30" s="49"/>
      <c r="I30" s="49">
        <v>6026.35</v>
      </c>
      <c r="J30" s="49"/>
      <c r="K30" s="49"/>
    </row>
    <row r="31" spans="1:11" s="40" customFormat="1">
      <c r="A31" s="47">
        <v>9</v>
      </c>
      <c r="B31" s="48" t="s">
        <v>84</v>
      </c>
      <c r="C31" s="49">
        <f t="shared" si="8"/>
        <v>84.599000000000004</v>
      </c>
      <c r="D31" s="49"/>
      <c r="E31" s="49"/>
      <c r="F31" s="49">
        <v>84.599000000000004</v>
      </c>
      <c r="G31" s="45">
        <f t="shared" si="7"/>
        <v>0</v>
      </c>
      <c r="H31" s="49"/>
      <c r="I31" s="49">
        <v>0</v>
      </c>
      <c r="J31" s="49"/>
      <c r="K31" s="49"/>
    </row>
    <row r="32" spans="1:11" s="40" customFormat="1">
      <c r="A32" s="47">
        <v>10</v>
      </c>
      <c r="B32" s="48" t="s">
        <v>85</v>
      </c>
      <c r="C32" s="49">
        <f t="shared" si="8"/>
        <v>109.807</v>
      </c>
      <c r="D32" s="49"/>
      <c r="E32" s="49"/>
      <c r="F32" s="49">
        <v>109.807</v>
      </c>
      <c r="G32" s="45">
        <f t="shared" si="7"/>
        <v>0</v>
      </c>
      <c r="H32" s="49"/>
      <c r="I32" s="49">
        <v>0</v>
      </c>
      <c r="J32" s="49"/>
      <c r="K32" s="49"/>
    </row>
    <row r="33" spans="1:11" s="40" customFormat="1" ht="30">
      <c r="A33" s="47">
        <v>11</v>
      </c>
      <c r="B33" s="48" t="s">
        <v>86</v>
      </c>
      <c r="C33" s="49">
        <f t="shared" si="8"/>
        <v>19.867999999999999</v>
      </c>
      <c r="D33" s="49"/>
      <c r="E33" s="49"/>
      <c r="F33" s="49">
        <v>19.867999999999999</v>
      </c>
      <c r="G33" s="45">
        <f t="shared" si="7"/>
        <v>0</v>
      </c>
      <c r="H33" s="49"/>
      <c r="I33" s="49">
        <v>0</v>
      </c>
      <c r="J33" s="49"/>
      <c r="K33" s="49"/>
    </row>
    <row r="34" spans="1:11" s="40" customFormat="1">
      <c r="A34" s="47">
        <v>12</v>
      </c>
      <c r="B34" s="48" t="s">
        <v>87</v>
      </c>
      <c r="C34" s="49">
        <f t="shared" si="8"/>
        <v>680.51599999999996</v>
      </c>
      <c r="D34" s="49"/>
      <c r="E34" s="49"/>
      <c r="F34" s="49">
        <v>680.51599999999996</v>
      </c>
      <c r="G34" s="49">
        <f t="shared" si="7"/>
        <v>612.46439999999996</v>
      </c>
      <c r="H34" s="49"/>
      <c r="I34" s="49">
        <v>612.46439999999996</v>
      </c>
      <c r="J34" s="49"/>
      <c r="K34" s="49"/>
    </row>
    <row r="35" spans="1:11" s="40" customFormat="1" ht="30">
      <c r="A35" s="47">
        <v>13</v>
      </c>
      <c r="B35" s="48" t="s">
        <v>88</v>
      </c>
      <c r="C35" s="49">
        <f t="shared" si="8"/>
        <v>9.9339999999999993</v>
      </c>
      <c r="D35" s="49"/>
      <c r="E35" s="49"/>
      <c r="F35" s="49">
        <v>9.9339999999999993</v>
      </c>
      <c r="G35" s="45">
        <f t="shared" si="7"/>
        <v>0</v>
      </c>
      <c r="H35" s="49"/>
      <c r="I35" s="49">
        <v>0</v>
      </c>
      <c r="J35" s="49"/>
      <c r="K35" s="49"/>
    </row>
    <row r="36" spans="1:11" s="39" customFormat="1" ht="14.25">
      <c r="A36" s="43" t="s">
        <v>74</v>
      </c>
      <c r="B36" s="46" t="s">
        <v>73</v>
      </c>
      <c r="C36" s="45">
        <f>D36+E36+F36</f>
        <v>7419.7889999999998</v>
      </c>
      <c r="D36" s="45"/>
      <c r="E36" s="45"/>
      <c r="F36" s="45">
        <v>7419.7889999999998</v>
      </c>
      <c r="G36" s="45">
        <f t="shared" si="7"/>
        <v>1900</v>
      </c>
      <c r="H36" s="45"/>
      <c r="I36" s="45">
        <v>1900</v>
      </c>
      <c r="J36" s="45"/>
      <c r="K36" s="45"/>
    </row>
    <row r="37" spans="1:11" s="39" customFormat="1" ht="14.25">
      <c r="A37" s="43" t="s">
        <v>75</v>
      </c>
      <c r="B37" s="46" t="s">
        <v>30</v>
      </c>
      <c r="C37" s="45">
        <f t="shared" ref="C37:H37" si="9">SUM(C38:C41)</f>
        <v>676.81999999999994</v>
      </c>
      <c r="D37" s="45">
        <f t="shared" si="9"/>
        <v>0</v>
      </c>
      <c r="E37" s="45">
        <f t="shared" si="9"/>
        <v>0</v>
      </c>
      <c r="F37" s="45">
        <f t="shared" si="9"/>
        <v>676.81999999999994</v>
      </c>
      <c r="G37" s="45">
        <f t="shared" si="9"/>
        <v>0</v>
      </c>
      <c r="H37" s="45">
        <f t="shared" si="9"/>
        <v>0</v>
      </c>
      <c r="I37" s="45">
        <v>0</v>
      </c>
      <c r="J37" s="45"/>
      <c r="K37" s="45"/>
    </row>
    <row r="38" spans="1:11" s="40" customFormat="1">
      <c r="A38" s="47">
        <v>1</v>
      </c>
      <c r="B38" s="48" t="s">
        <v>93</v>
      </c>
      <c r="C38" s="49">
        <f>D38+E38+F38</f>
        <v>66</v>
      </c>
      <c r="D38" s="49"/>
      <c r="E38" s="49"/>
      <c r="F38" s="49">
        <v>66</v>
      </c>
      <c r="G38" s="45">
        <f t="shared" ref="G38:G44" si="10">H38+I38</f>
        <v>0</v>
      </c>
      <c r="H38" s="49"/>
      <c r="I38" s="49">
        <v>0</v>
      </c>
      <c r="J38" s="49"/>
      <c r="K38" s="49"/>
    </row>
    <row r="39" spans="1:11" s="40" customFormat="1">
      <c r="A39" s="47">
        <v>2</v>
      </c>
      <c r="B39" s="48" t="s">
        <v>94</v>
      </c>
      <c r="C39" s="49">
        <f>D39+E39+F39</f>
        <v>23.39</v>
      </c>
      <c r="D39" s="49"/>
      <c r="E39" s="49"/>
      <c r="F39" s="49">
        <v>23.39</v>
      </c>
      <c r="G39" s="45">
        <f t="shared" si="10"/>
        <v>0</v>
      </c>
      <c r="H39" s="49"/>
      <c r="I39" s="49">
        <v>0</v>
      </c>
      <c r="J39" s="49"/>
      <c r="K39" s="49"/>
    </row>
    <row r="40" spans="1:11" s="40" customFormat="1">
      <c r="A40" s="47">
        <v>3</v>
      </c>
      <c r="B40" s="48" t="s">
        <v>91</v>
      </c>
      <c r="C40" s="49">
        <f>D40+E40+F40</f>
        <v>387.43</v>
      </c>
      <c r="D40" s="49"/>
      <c r="E40" s="49"/>
      <c r="F40" s="49">
        <v>387.43</v>
      </c>
      <c r="G40" s="45">
        <f t="shared" si="10"/>
        <v>0</v>
      </c>
      <c r="H40" s="49"/>
      <c r="I40" s="49">
        <v>0</v>
      </c>
      <c r="J40" s="49"/>
      <c r="K40" s="49"/>
    </row>
    <row r="41" spans="1:11" s="40" customFormat="1">
      <c r="A41" s="47">
        <v>4</v>
      </c>
      <c r="B41" s="48" t="s">
        <v>92</v>
      </c>
      <c r="C41" s="49">
        <f>D41+E41+F41</f>
        <v>200</v>
      </c>
      <c r="D41" s="49"/>
      <c r="E41" s="49"/>
      <c r="F41" s="49">
        <v>200</v>
      </c>
      <c r="G41" s="45">
        <f t="shared" si="10"/>
        <v>0</v>
      </c>
      <c r="H41" s="49"/>
      <c r="I41" s="49">
        <v>0</v>
      </c>
      <c r="J41" s="49"/>
      <c r="K41" s="49"/>
    </row>
    <row r="42" spans="1:11" s="39" customFormat="1">
      <c r="A42" s="43" t="s">
        <v>99</v>
      </c>
      <c r="B42" s="46" t="s">
        <v>102</v>
      </c>
      <c r="C42" s="45">
        <f>D42+E42+F42</f>
        <v>1458</v>
      </c>
      <c r="D42" s="45">
        <f>1505-47</f>
        <v>1458</v>
      </c>
      <c r="E42" s="50"/>
      <c r="F42" s="50"/>
      <c r="G42" s="45">
        <f t="shared" si="10"/>
        <v>0</v>
      </c>
      <c r="H42" s="50"/>
      <c r="I42" s="49">
        <v>0</v>
      </c>
      <c r="J42" s="49"/>
      <c r="K42" s="49"/>
    </row>
    <row r="43" spans="1:11" s="39" customFormat="1">
      <c r="A43" s="43" t="s">
        <v>101</v>
      </c>
      <c r="B43" s="46" t="s">
        <v>35</v>
      </c>
      <c r="C43" s="45">
        <f>+C44</f>
        <v>26272</v>
      </c>
      <c r="D43" s="45"/>
      <c r="E43" s="45">
        <f>+E44</f>
        <v>26272</v>
      </c>
      <c r="F43" s="45"/>
      <c r="G43" s="45">
        <f t="shared" si="10"/>
        <v>0</v>
      </c>
      <c r="H43" s="45"/>
      <c r="I43" s="49">
        <v>0</v>
      </c>
      <c r="J43" s="45">
        <f>J44</f>
        <v>4636.2352941176468</v>
      </c>
      <c r="K43" s="49"/>
    </row>
    <row r="44" spans="1:11" s="40" customFormat="1">
      <c r="A44" s="51">
        <v>1</v>
      </c>
      <c r="B44" s="52" t="s">
        <v>17</v>
      </c>
      <c r="C44" s="53">
        <f>D44+E44</f>
        <v>26272</v>
      </c>
      <c r="D44" s="53"/>
      <c r="E44" s="53">
        <v>26272</v>
      </c>
      <c r="F44" s="53"/>
      <c r="G44" s="54">
        <f t="shared" si="10"/>
        <v>0</v>
      </c>
      <c r="H44" s="53"/>
      <c r="I44" s="53">
        <v>0</v>
      </c>
      <c r="J44" s="53">
        <v>4636.2352941176468</v>
      </c>
      <c r="K44" s="53"/>
    </row>
    <row r="46" spans="1:11" ht="33" customHeight="1">
      <c r="A46" s="121" t="s">
        <v>128</v>
      </c>
      <c r="B46" s="121"/>
      <c r="C46" s="121"/>
      <c r="D46" s="121"/>
      <c r="E46" s="121"/>
      <c r="F46" s="121"/>
      <c r="G46" s="121"/>
      <c r="H46" s="121"/>
      <c r="I46" s="121"/>
      <c r="J46" s="121"/>
      <c r="K46" s="121"/>
    </row>
  </sheetData>
  <mergeCells count="15">
    <mergeCell ref="A1:K1"/>
    <mergeCell ref="A3:A5"/>
    <mergeCell ref="B3:B5"/>
    <mergeCell ref="C3:F3"/>
    <mergeCell ref="G3:I3"/>
    <mergeCell ref="C4:C5"/>
    <mergeCell ref="H4:I4"/>
    <mergeCell ref="A46:K46"/>
    <mergeCell ref="J3:J5"/>
    <mergeCell ref="K3:K5"/>
    <mergeCell ref="I2:K2"/>
    <mergeCell ref="D4:D5"/>
    <mergeCell ref="E4:E5"/>
    <mergeCell ref="F4:F5"/>
    <mergeCell ref="G4:G5"/>
  </mergeCells>
  <pageMargins left="0.43307086614173229" right="0.31496062992125984" top="0.39370078740157483" bottom="0.39370078740157483" header="0.31496062992125984" footer="0.19685039370078741"/>
  <pageSetup paperSize="9" scale="85" orientation="landscape" r:id="rId1"/>
  <headerFooter>
    <oddFooter>&amp;C- &amp;P -</oddFooter>
  </headerFooter>
  <ignoredErrors>
    <ignoredError sqref="C19:G22 C37:H37 I19 I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PL KH chi tiết 2024</vt:lpstr>
      <vt:lpstr>PL2.KHĐT vốn AFD</vt:lpstr>
      <vt:lpstr>PL3.KHĐT vốn đối ứng</vt:lpstr>
      <vt:lpstr>Phụ lục 2</vt:lpstr>
      <vt:lpstr>PL5. Khung kết quả dự án</vt:lpstr>
      <vt:lpstr>PL6. Kế hoạch GPMB</vt:lpstr>
      <vt:lpstr>Phụ lục 3</vt:lpstr>
      <vt:lpstr>'PL KH chi tiết 2024'!Print_Area</vt:lpstr>
      <vt:lpstr>'PL2.KHĐT vốn AFD'!Print_Area</vt:lpstr>
      <vt:lpstr>'Phụ lục 3'!Print_Titles</vt:lpstr>
      <vt:lpstr>'PL KH chi tiết 2024'!Print_Titles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2024-08-19T07:39:36Z</dcterms:modified>
</cp:coreProperties>
</file>

<file path=package/services/digital-signature/_rels/origin.psdsor.rels>&#65279;<?xml version="1.0" encoding="utf-8"?><Relationships xmlns="http://schemas.openxmlformats.org/package/2006/relationships"><Relationship Type="http://schemas.openxmlformats.org/package/2006/relationships/digital-signature/signature" Target="/package/services/digital-signature/xml-signature/72f50a26b7e14aea9592fda82039bb20.psdsxs" Id="R77715c4322ae4954" /></Relationships>
</file>